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showInkAnnotation="0" codeName="ThisWorkbook"/>
  <mc:AlternateContent xmlns:mc="http://schemas.openxmlformats.org/markup-compatibility/2006">
    <mc:Choice Requires="x15">
      <x15ac:absPath xmlns:x15ac="http://schemas.microsoft.com/office/spreadsheetml/2010/11/ac" url="https://rwmining-my.sharepoint.com/personal/mvillalobos_rwmining_com/Documents/MVO privado/EMPRESAS/MVO services/sitio web/Corfo/"/>
    </mc:Choice>
  </mc:AlternateContent>
  <xr:revisionPtr revIDLastSave="0" documentId="8_{75309E42-78E3-CC4A-BC7E-9C7E5CF77BC1}" xr6:coauthVersionLast="47" xr6:coauthVersionMax="47" xr10:uidLastSave="{00000000-0000-0000-0000-000000000000}"/>
  <bookViews>
    <workbookView xWindow="0" yWindow="500" windowWidth="28800" windowHeight="17500" tabRatio="731" activeTab="1" xr2:uid="{00000000-000D-0000-FFFF-FFFF00000000}"/>
  </bookViews>
  <sheets>
    <sheet name="INSTRUCCIONES" sheetId="10" r:id="rId1"/>
    <sheet name="CRITERIOS ADMISIBILIDAD" sheetId="16" r:id="rId2"/>
    <sheet name="RESUMEN PPTO" sheetId="6" r:id="rId3"/>
    <sheet name="RRHH" sheetId="1" r:id="rId4"/>
    <sheet name="OPERACION" sheetId="2" r:id="rId5"/>
    <sheet name="INVERSIÓN" sheetId="13" r:id="rId6"/>
    <sheet name="ADMINISTRACIÓN" sheetId="14" r:id="rId7"/>
    <sheet name="PLAN DE TRABAJO" sheetId="7" r:id="rId8"/>
    <sheet name="RESULTADOS" sheetId="17" r:id="rId9"/>
    <sheet name="Hoja1" sheetId="15" state="hidden" r:id="rId10"/>
  </sheets>
  <definedNames>
    <definedName name="cargos">Hoja1!$C$1:$C$45</definedName>
    <definedName name="Participantes">Hoja1!$B$11:$B$12</definedName>
    <definedName name="si_no">RRHH!$AG$12:$AH$12</definedName>
  </definedNames>
  <calcPr calcId="191028"/>
  <customWorkbookViews>
    <customWorkbookView name="Marta Mina Avendaño - Vista personalizada" guid="{473BFED3-A772-4200-9583-202E007800C0}" mergeInterval="0" personalView="1" maximized="1" windowWidth="1596" windowHeight="675" tabRatio="862" activeSheetId="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1" l="1"/>
  <c r="S17" i="1"/>
  <c r="S20" i="1"/>
  <c r="Q15" i="1"/>
  <c r="G10" i="14"/>
  <c r="K12" i="7"/>
  <c r="E10" i="14"/>
  <c r="L31" i="2"/>
  <c r="M18" i="2"/>
  <c r="M19" i="2"/>
  <c r="M23" i="2"/>
  <c r="J31" i="2"/>
  <c r="M17" i="2"/>
  <c r="M14" i="2"/>
  <c r="M17" i="7"/>
  <c r="M18" i="7"/>
  <c r="M19" i="7"/>
  <c r="M20" i="7"/>
  <c r="M21" i="7"/>
  <c r="M22" i="7"/>
  <c r="M23" i="7"/>
  <c r="M11" i="7"/>
  <c r="M13" i="7"/>
  <c r="M14" i="7"/>
  <c r="M15" i="7"/>
  <c r="M16" i="7"/>
  <c r="K26" i="7"/>
  <c r="M25" i="7"/>
  <c r="M25" i="2"/>
  <c r="M21" i="2"/>
  <c r="M20" i="2"/>
  <c r="M22" i="2"/>
  <c r="M26" i="2"/>
  <c r="T20" i="1"/>
  <c r="T19" i="1"/>
  <c r="O24" i="1"/>
  <c r="O25" i="1"/>
  <c r="O26" i="1"/>
  <c r="P19" i="1"/>
  <c r="Q24" i="1"/>
  <c r="Q25" i="1"/>
  <c r="Q26" i="1"/>
  <c r="P24" i="1"/>
  <c r="P25" i="1"/>
  <c r="P26" i="1"/>
  <c r="M13" i="1"/>
  <c r="M14" i="1"/>
  <c r="M15" i="1"/>
  <c r="M16" i="1"/>
  <c r="R16" i="1" s="1"/>
  <c r="T16" i="1" s="1"/>
  <c r="M17" i="1"/>
  <c r="M18" i="1"/>
  <c r="P18" i="1" s="1"/>
  <c r="O18" i="1" s="1"/>
  <c r="M19" i="1"/>
  <c r="M20" i="1"/>
  <c r="M21" i="1"/>
  <c r="M22" i="1"/>
  <c r="M23" i="1"/>
  <c r="N7" i="16"/>
  <c r="M16" i="2" l="1"/>
  <c r="M15" i="2"/>
  <c r="M24" i="2"/>
  <c r="P21" i="1"/>
  <c r="O21" i="1" s="1"/>
  <c r="P23" i="1"/>
  <c r="P22" i="1"/>
  <c r="O22" i="1" s="1"/>
  <c r="T22" i="1" s="1"/>
  <c r="P14" i="1"/>
  <c r="O14" i="1" s="1"/>
  <c r="Q14" i="1"/>
  <c r="T13" i="1"/>
  <c r="T21" i="1"/>
  <c r="T17" i="1"/>
  <c r="T18" i="1"/>
  <c r="T23" i="1"/>
  <c r="T15" i="1"/>
  <c r="M27" i="2"/>
  <c r="M12" i="2"/>
  <c r="K12" i="13"/>
  <c r="K10" i="14"/>
  <c r="L12" i="7" s="1"/>
  <c r="J17" i="14"/>
  <c r="I17" i="14"/>
  <c r="G17" i="14"/>
  <c r="F17" i="14"/>
  <c r="K16" i="14"/>
  <c r="K15" i="14"/>
  <c r="K14" i="14"/>
  <c r="K13" i="14"/>
  <c r="K12" i="14"/>
  <c r="K11" i="14"/>
  <c r="K18" i="13"/>
  <c r="K15" i="13"/>
  <c r="K16" i="13"/>
  <c r="K13" i="13"/>
  <c r="K14" i="13"/>
  <c r="K17" i="13"/>
  <c r="K19" i="13"/>
  <c r="M33" i="2"/>
  <c r="M32" i="2"/>
  <c r="M31" i="2"/>
  <c r="M30" i="2"/>
  <c r="M29" i="2"/>
  <c r="M28" i="2"/>
  <c r="M13" i="2"/>
  <c r="M25" i="1"/>
  <c r="T26" i="1"/>
  <c r="T25" i="1"/>
  <c r="T24" i="1"/>
  <c r="T14" i="1"/>
  <c r="M24" i="1"/>
  <c r="M26" i="1"/>
  <c r="L26" i="7" l="1"/>
  <c r="M12" i="7"/>
  <c r="K17" i="14"/>
  <c r="K20" i="13"/>
  <c r="T27" i="1"/>
  <c r="C22" i="6"/>
  <c r="F12" i="6"/>
  <c r="G12" i="6"/>
  <c r="K34" i="2"/>
  <c r="F11" i="6" s="1"/>
  <c r="L34" i="2"/>
  <c r="G11" i="6" s="1"/>
  <c r="I20" i="13"/>
  <c r="F13" i="6" s="1"/>
  <c r="J20" i="13"/>
  <c r="G13" i="6" s="1"/>
  <c r="A23" i="15"/>
  <c r="A24" i="15"/>
  <c r="A19" i="15"/>
  <c r="A20" i="15"/>
  <c r="A21" i="15"/>
  <c r="A22" i="15"/>
  <c r="M26" i="7" l="1"/>
  <c r="S27" i="1"/>
  <c r="G10" i="6" s="1"/>
  <c r="G14" i="6" s="1"/>
  <c r="A14" i="15"/>
  <c r="A15" i="15"/>
  <c r="A16" i="15" s="1"/>
  <c r="A17" i="15" s="1"/>
  <c r="A18" i="15" s="1"/>
  <c r="A13" i="15"/>
  <c r="H17" i="14"/>
  <c r="E12" i="6" s="1"/>
  <c r="D12" i="6"/>
  <c r="C12" i="6"/>
  <c r="M21" i="16" s="1"/>
  <c r="F20" i="13"/>
  <c r="C13" i="6" s="1"/>
  <c r="M18" i="16" s="1"/>
  <c r="J34" i="2"/>
  <c r="E11" i="6" s="1"/>
  <c r="I34" i="2"/>
  <c r="D11" i="6" s="1"/>
  <c r="H34" i="2"/>
  <c r="C11" i="6" s="1"/>
  <c r="O27" i="1"/>
  <c r="C10" i="6" s="1"/>
  <c r="D22" i="6" l="1"/>
  <c r="H11" i="6"/>
  <c r="H12" i="6"/>
  <c r="C14" i="6"/>
  <c r="Q27" i="1"/>
  <c r="E10" i="6" s="1"/>
  <c r="M34" i="2"/>
  <c r="P27" i="1"/>
  <c r="D10" i="6" s="1"/>
  <c r="M5" i="16" l="1"/>
  <c r="N21" i="16"/>
  <c r="O19" i="16" s="1"/>
  <c r="N18" i="16"/>
  <c r="O16" i="16" s="1"/>
  <c r="C21" i="6"/>
  <c r="C23" i="6" s="1"/>
  <c r="C24" i="6" s="1"/>
  <c r="R27" i="1"/>
  <c r="F10" i="6" s="1"/>
  <c r="F14" i="6" s="1"/>
  <c r="H10" i="6" l="1"/>
  <c r="N13" i="16"/>
  <c r="O11" i="16" s="1"/>
  <c r="H20" i="13"/>
  <c r="E13" i="6" s="1"/>
  <c r="E14" i="6" s="1"/>
  <c r="G20" i="13"/>
  <c r="D13" i="6" s="1"/>
  <c r="H13" i="6" l="1"/>
  <c r="D14" i="6"/>
  <c r="N10" i="16"/>
  <c r="M10" i="16" l="1"/>
  <c r="O8" i="16" s="1"/>
  <c r="H14" i="6"/>
  <c r="D21" i="6" s="1"/>
  <c r="D23" i="6" s="1"/>
  <c r="D24" i="6" s="1"/>
  <c r="C25" i="6" s="1"/>
  <c r="M14" i="16" s="1"/>
  <c r="C15" i="6" l="1"/>
  <c r="O6" i="16" s="1"/>
  <c r="G15" i="6"/>
  <c r="F15" i="6"/>
  <c r="E15" i="6"/>
  <c r="D15" i="6"/>
</calcChain>
</file>

<file path=xl/sharedStrings.xml><?xml version="1.0" encoding="utf-8"?>
<sst xmlns="http://schemas.openxmlformats.org/spreadsheetml/2006/main" count="533" uniqueCount="357">
  <si>
    <t>INSTRUCCIONES</t>
  </si>
  <si>
    <t>CRITERIOS DE ADMISIBILIDAD PRESUPUESTARIA</t>
  </si>
  <si>
    <t>Criterio</t>
  </si>
  <si>
    <t>Análisis</t>
  </si>
  <si>
    <t>El porcentaje de cofinanciamiento no supera el maximo establecido en bases según el tamaño de empresa declarado por el beneficiario</t>
  </si>
  <si>
    <t>Indique tamaño de empresa según ventas anuales declarado en la postulación</t>
  </si>
  <si>
    <t>Porcentaje máximo de cofinanciamiento establecido por bases</t>
  </si>
  <si>
    <t>Grande (ventas por sobre 100.000 UF anual)</t>
  </si>
  <si>
    <t>RESUMEN DEL PRESUPUESTO</t>
  </si>
  <si>
    <t>Tipo de Proyecto</t>
  </si>
  <si>
    <t>Consolida y Expande Innovación</t>
  </si>
  <si>
    <t>CUADRO RESUMEN PRESUPUESTO</t>
  </si>
  <si>
    <t>La siguiente tabla contiene los montos totales del presupuesto que necesita para llevar a cabo su proyecto. Esta tabla se autorrellena cuando ingresa los datos por partida presupuestaria de las siguientes hojas. Favor no modificar sus fórmulas.</t>
  </si>
  <si>
    <t>Aporte Innova Chile ($)</t>
  </si>
  <si>
    <t>Costo total ($)</t>
  </si>
  <si>
    <t>Aporte Innova Chile
(Subsidio) $</t>
  </si>
  <si>
    <t>Total ($)</t>
  </si>
  <si>
    <t>Presupuesto de gastos por cuentas</t>
  </si>
  <si>
    <t>Recursos Humanos</t>
  </si>
  <si>
    <t>Gastos de Operación</t>
  </si>
  <si>
    <t>Diferencia</t>
  </si>
  <si>
    <t>Gastos de Administración</t>
  </si>
  <si>
    <t>Observación</t>
  </si>
  <si>
    <t>Gasto de Inversión</t>
  </si>
  <si>
    <t>TOTAL ($)</t>
  </si>
  <si>
    <t>Porcentajes %</t>
  </si>
  <si>
    <r>
      <rPr>
        <b/>
        <i/>
        <sz val="10"/>
        <rFont val="Calibri"/>
        <family val="2"/>
        <scheme val="minor"/>
      </rPr>
      <t>Nota:</t>
    </r>
    <r>
      <rPr>
        <i/>
        <sz val="10"/>
        <rFont val="Calibri"/>
        <family val="2"/>
        <scheme val="minor"/>
      </rPr>
      <t xml:space="preserve"> La información contenida en el presupuesto desarrollado en la presente planilla, a nivel consolidado, debe ser consistente con lo indicado en el formulario de postulación del proyecto.</t>
    </r>
  </si>
  <si>
    <t>GASTOS DE RECURSOS HUMANOS</t>
  </si>
  <si>
    <t>IMPORTANTE:</t>
  </si>
  <si>
    <r>
      <rPr>
        <b/>
        <i/>
        <sz val="10"/>
        <color rgb="FF000000"/>
        <rFont val="Calibri"/>
        <family val="2"/>
      </rPr>
      <t>Nota 1:</t>
    </r>
    <r>
      <rPr>
        <i/>
        <sz val="10"/>
        <color theme="1"/>
        <rFont val="Calibri"/>
        <family val="2"/>
      </rPr>
      <t xml:space="preserve"> Considerar lo indicado en las Bases Administrativas Generales (numeral 4.6.1).</t>
    </r>
  </si>
  <si>
    <r>
      <t xml:space="preserve">Se entiende por </t>
    </r>
    <r>
      <rPr>
        <b/>
        <i/>
        <sz val="10"/>
        <color theme="1"/>
        <rFont val="Calibri"/>
        <family val="2"/>
        <scheme val="minor"/>
      </rPr>
      <t>personal preexistente</t>
    </r>
    <r>
      <rPr>
        <i/>
        <sz val="10"/>
        <color theme="1"/>
        <rFont val="Calibri"/>
        <family val="2"/>
        <scheme val="minor"/>
      </rPr>
      <t xml:space="preserve"> el que esté contratado por el participante al momento del cierre del respectivo llamado a concurso del presente instrumento de financiamiento.</t>
    </r>
  </si>
  <si>
    <r>
      <rPr>
        <b/>
        <i/>
        <sz val="10"/>
        <color rgb="FF000000"/>
        <rFont val="Calibri"/>
        <family val="2"/>
      </rPr>
      <t xml:space="preserve">(*) </t>
    </r>
    <r>
      <rPr>
        <i/>
        <sz val="10"/>
        <color theme="1"/>
        <rFont val="Calibri"/>
        <family val="2"/>
      </rPr>
      <t>En relación a una jornada de dedicación completa de 180 hrs. al mes.</t>
    </r>
  </si>
  <si>
    <t>Nombre y Apellido</t>
  </si>
  <si>
    <t>Rut</t>
  </si>
  <si>
    <t>¿Es preexistente? Complete Sí o No</t>
  </si>
  <si>
    <t>Nivel de estudios</t>
  </si>
  <si>
    <t>Rol o cargo en el proyecto</t>
  </si>
  <si>
    <t>Dedicación proyecto:
horas al mes [A](*)</t>
  </si>
  <si>
    <t>N° Meses [B]</t>
  </si>
  <si>
    <t>Nº Total HH [A*B](*)</t>
  </si>
  <si>
    <t>Costo unitario ($)/HH</t>
  </si>
  <si>
    <t>Aporte Innova Chile
(Subsidio) ($)</t>
  </si>
  <si>
    <t>Sí</t>
  </si>
  <si>
    <t>No</t>
  </si>
  <si>
    <t>Maestría</t>
  </si>
  <si>
    <t>Doctorado</t>
  </si>
  <si>
    <t>Post Doctorado</t>
  </si>
  <si>
    <t>Ninguno</t>
  </si>
  <si>
    <t>Enseñanza Media</t>
  </si>
  <si>
    <t>Técnico nivel superior</t>
  </si>
  <si>
    <t>Licenciatura</t>
  </si>
  <si>
    <t>GASTOS DE OPERACIÓN</t>
  </si>
  <si>
    <r>
      <rPr>
        <b/>
        <i/>
        <sz val="10"/>
        <color indexed="8"/>
        <rFont val="Calibri"/>
        <family val="2"/>
        <scheme val="minor"/>
      </rPr>
      <t>Nota 1:</t>
    </r>
    <r>
      <rPr>
        <i/>
        <sz val="10"/>
        <color theme="1"/>
        <rFont val="Calibri"/>
        <family val="2"/>
        <scheme val="minor"/>
      </rPr>
      <t xml:space="preserve">  Considerar lo indicado en las Bases Administrativas Generales (numeral 4.6.1) </t>
    </r>
  </si>
  <si>
    <t>Ítem Presupuestario</t>
  </si>
  <si>
    <t>Cantidad (A)</t>
  </si>
  <si>
    <t>Costo Unitario
$ (B)</t>
  </si>
  <si>
    <t>Justificación TÉCNICA del gasto (¿Para que necesito el gasto?)</t>
  </si>
  <si>
    <t>Externalización (Sí/No)
(¿Se subcontrata el gasto?)</t>
  </si>
  <si>
    <t>Unidad de Medida
(ej: M3, M2, Ton, Litros, etc)</t>
  </si>
  <si>
    <t>Total</t>
  </si>
  <si>
    <t>GASTOS DE INVERSIÓN</t>
  </si>
  <si>
    <t>Descripción del Bien (Ítem)</t>
  </si>
  <si>
    <t>GASTOS DE ADMINISTRACIÓN</t>
  </si>
  <si>
    <t>Ítem</t>
  </si>
  <si>
    <t>Empresa Beneficiaria</t>
  </si>
  <si>
    <t>Subcontrato</t>
  </si>
  <si>
    <t xml:space="preserve">Se entiende por actividad a una tarea específica que se realiza en un periodo de tiempo determinado. </t>
  </si>
  <si>
    <t>1. Indique el nombre de la actividad y su descripción, señalando la relevancia que ésta tiene en el desarrollo del proyecto.</t>
  </si>
  <si>
    <t>2. Indique a qué objetivo específico descrito en el formulario de postulación corresponde dicha actividad. Complete con el número del objetivo (1, 2, 3, etc).</t>
  </si>
  <si>
    <t>3. Indique el mes de inicio y el mes de término de la actividad con números (1, 2, 3, 4, …) (RESPETAR VALIDACIÓN DE DATOS). La información asociada a los meses debe hacerse a nivel correlativo, y no mes calendario. Es decir, Mes 1 = Primer mes de ejecución del proyecto</t>
  </si>
  <si>
    <t>N°</t>
  </si>
  <si>
    <t xml:space="preserve">¿Quién Realiza esta actividad? </t>
  </si>
  <si>
    <t>Indique nombre de recursos humanos involucrados</t>
  </si>
  <si>
    <t>Mes de Inicio</t>
  </si>
  <si>
    <t>Mes de Término</t>
  </si>
  <si>
    <t>Presupuesto Total por actividad ($)</t>
  </si>
  <si>
    <t>Si</t>
  </si>
  <si>
    <t>Subcontratación</t>
  </si>
  <si>
    <r>
      <rPr>
        <b/>
        <i/>
        <sz val="10"/>
        <color theme="1"/>
        <rFont val="Calibri"/>
        <family val="2"/>
        <scheme val="minor"/>
      </rPr>
      <t>Nota 1:</t>
    </r>
    <r>
      <rPr>
        <i/>
        <sz val="10"/>
        <color theme="1"/>
        <rFont val="Calibri"/>
        <family val="2"/>
        <scheme val="minor"/>
      </rPr>
      <t xml:space="preserve"> En las siguiente tabla ingrese los resultados esperados asociados a las actividades detalladas en las tablas anteriores, recuerde que no debe necesariamente ingresar un resultado por cada actividad.</t>
    </r>
  </si>
  <si>
    <r>
      <rPr>
        <b/>
        <i/>
        <sz val="10"/>
        <color theme="1"/>
        <rFont val="Calibri"/>
        <family val="2"/>
        <scheme val="minor"/>
      </rPr>
      <t>Nota 2:</t>
    </r>
    <r>
      <rPr>
        <i/>
        <sz val="10"/>
        <color theme="1"/>
        <rFont val="Calibri"/>
        <family val="2"/>
        <scheme val="minor"/>
      </rPr>
      <t xml:space="preserve"> Recuerde ingresar los hitos técnicos de continuidad asociados a la ejecución de su proyecto</t>
    </r>
  </si>
  <si>
    <t>RESULTADOS</t>
  </si>
  <si>
    <t>Mes de Obtención del resultado</t>
  </si>
  <si>
    <t>Hito técnico de continuidad</t>
  </si>
  <si>
    <t>Beneficiaria</t>
  </si>
  <si>
    <t>ACADEMICO</t>
  </si>
  <si>
    <t>ADMINISTRADOR DEL SISTEMA</t>
  </si>
  <si>
    <t>Asociado</t>
  </si>
  <si>
    <t>ANALISTA</t>
  </si>
  <si>
    <t>ASESOR</t>
  </si>
  <si>
    <t>Micro y pequeña (ventas de hasta 25.000 UF anual)</t>
  </si>
  <si>
    <t>AYUDANTE</t>
  </si>
  <si>
    <t>Mediana (ventas entre 25.000 UF y 100.000 UF anual)</t>
  </si>
  <si>
    <t>CONSULTA</t>
  </si>
  <si>
    <t>CONSULTOR</t>
  </si>
  <si>
    <t>COORDINADOR</t>
  </si>
  <si>
    <t>DECANO</t>
  </si>
  <si>
    <t>DIAGRAMADOR</t>
  </si>
  <si>
    <t>DIRECTIVO</t>
  </si>
  <si>
    <t>DIRECTOR</t>
  </si>
  <si>
    <t>DIRECTOR ALTERNO</t>
  </si>
  <si>
    <t>DOCENTE</t>
  </si>
  <si>
    <t>EJECUTIVO</t>
  </si>
  <si>
    <t>EXPERTO</t>
  </si>
  <si>
    <t>GASTOS DE INVERSION</t>
  </si>
  <si>
    <t>GASTOS DE OPERACION</t>
  </si>
  <si>
    <t>GEOLOGO</t>
  </si>
  <si>
    <t>GERENTE</t>
  </si>
  <si>
    <t>Gerente (S)</t>
  </si>
  <si>
    <t>INGENIERO</t>
  </si>
  <si>
    <t>INVESTIGADOR</t>
  </si>
  <si>
    <t>ITEM AJUSTE</t>
  </si>
  <si>
    <t>JEFE DE PROYECTOS</t>
  </si>
  <si>
    <t>JEFES DE AREAS</t>
  </si>
  <si>
    <t>KINESIOLOGO</t>
  </si>
  <si>
    <t>MEDICO INTERNISTA</t>
  </si>
  <si>
    <t>MEDICO VETERINARIO</t>
  </si>
  <si>
    <t>MEMORISTA</t>
  </si>
  <si>
    <t>OPERARIO</t>
  </si>
  <si>
    <t>PERIODISTA</t>
  </si>
  <si>
    <t>PROFESIONAL</t>
  </si>
  <si>
    <t>PROFESOR</t>
  </si>
  <si>
    <t>PROGRAMADOR</t>
  </si>
  <si>
    <t>RESPONSABLE</t>
  </si>
  <si>
    <t>RRHH</t>
  </si>
  <si>
    <t>SECRETARIA</t>
  </si>
  <si>
    <t>SUB GERENTE</t>
  </si>
  <si>
    <t>SUBDIRECTOR</t>
  </si>
  <si>
    <t>SUPERINTENDENTE</t>
  </si>
  <si>
    <t>TÉCNICO</t>
  </si>
  <si>
    <t>TEMPORAL</t>
  </si>
  <si>
    <t>VICEDECANO</t>
  </si>
  <si>
    <t>VICERRECTOR</t>
  </si>
  <si>
    <t>Color</t>
  </si>
  <si>
    <t>Indicaciones</t>
  </si>
  <si>
    <t>Instrucciones según color de columna</t>
  </si>
  <si>
    <t>Celdas donde el postulante debe ingresar información asociada al proyecto</t>
  </si>
  <si>
    <t>Celdas que se completan automáticamente según la información que ingresa el postulante</t>
  </si>
  <si>
    <t>Enseñanza Básica</t>
  </si>
  <si>
    <t>Aporte Asociados (Pecuniario) ($)</t>
  </si>
  <si>
    <t>Aporte Asociados (Valorado) ($)</t>
  </si>
  <si>
    <t>¿A qué tipo de participante pertenece el recurso humano?</t>
  </si>
  <si>
    <t>Aporte Beneficiaria (Valorado) ($)</t>
  </si>
  <si>
    <t>Aporte Beneficiaria (Pecuniario) ($)</t>
  </si>
  <si>
    <t>Aporte Benenficiaria (Valorado) ($)</t>
  </si>
  <si>
    <t xml:space="preserve">Aporte Beneficiaria
(Pecuniario) $ </t>
  </si>
  <si>
    <t xml:space="preserve">Aporte Beneficiaria
(Valorado) $ </t>
  </si>
  <si>
    <t xml:space="preserve">Aporte Asociados
(Pecuniario) $ </t>
  </si>
  <si>
    <t xml:space="preserve">Aporte Asociados
(Valorado) $ </t>
  </si>
  <si>
    <t>Aporte pecuniario de los participantes</t>
  </si>
  <si>
    <t>Aporte valorado de los participantes</t>
  </si>
  <si>
    <t>En caso de que participe algún asociado, que realicen aportes pecuniarios y/o valorados según lo establecido en las bases</t>
  </si>
  <si>
    <t>¿El proyecto considera la participación de asociados?</t>
  </si>
  <si>
    <t>Aporte de los asociados</t>
  </si>
  <si>
    <t>El aporte pecuniario de los participantes debe representar al menos un 50% del costo total de los aportes de los participantes</t>
  </si>
  <si>
    <t>El presupuesto detallado por cuentas presupuestarias debe coincidir con el presupuesto detallado por actividades, tanto en el costo total como en el aporte de cada una de las fuentes.</t>
  </si>
  <si>
    <t>Cuentas Presupuestables</t>
  </si>
  <si>
    <t>Nombre de Etapa o Actividad.
Liste las acciones de su proyecto en orden cronologico</t>
  </si>
  <si>
    <t>Justificación técnica de la actividad 
(¿Por qué es necesaria en el proyecto y como espera abordarla?)</t>
  </si>
  <si>
    <t>CUADRO RESUMEN COMPARATIVO ENTRE PRESUPUESTO POR CUENTAS Y PLAN DE TRABAJO</t>
  </si>
  <si>
    <t>Presupuesto por actividades del plan de trabajo</t>
  </si>
  <si>
    <t>Conclusión</t>
  </si>
  <si>
    <t>N° Objetivo Específico Asociado</t>
  </si>
  <si>
    <t xml:space="preserve">Descripción Completa de la Etapa o Actividad
</t>
  </si>
  <si>
    <t>Resultado</t>
  </si>
  <si>
    <t>Indicador de Medición</t>
  </si>
  <si>
    <t>Descripción</t>
  </si>
  <si>
    <t>Objetivos Específicos Asociados (indicar N° correspondiente)</t>
  </si>
  <si>
    <t>Explique cómo se desarrollará el escalamiento nacional y/o internacional en los mercados de destino de la Solución indicando las actividades a desarrollar.</t>
  </si>
  <si>
    <r>
      <rPr>
        <b/>
        <i/>
        <sz val="10"/>
        <color theme="1"/>
        <rFont val="Calibri"/>
        <family val="2"/>
      </rPr>
      <t>Nota 2</t>
    </r>
    <r>
      <rPr>
        <i/>
        <sz val="10"/>
        <color theme="1"/>
        <rFont val="Calibri"/>
        <family val="2"/>
      </rPr>
      <t>: Indique contestando Sí o No, si el Recurso Humano señalado es preexistente (RESPETAR VALIDACIÓN DE DATOS). Se debe ingresar también la información asociada a que participante corresponde el profesional (COLUMNA D).</t>
    </r>
  </si>
  <si>
    <r>
      <rPr>
        <b/>
        <i/>
        <sz val="10"/>
        <color theme="1"/>
        <rFont val="Calibri"/>
        <family val="2"/>
      </rPr>
      <t>Nota 2</t>
    </r>
    <r>
      <rPr>
        <i/>
        <sz val="10"/>
        <color theme="1"/>
        <rFont val="Calibri"/>
        <family val="2"/>
      </rPr>
      <t>: Indique contestando Sí o No, si se externalizará la actividad a financiar.</t>
    </r>
  </si>
  <si>
    <r>
      <rPr>
        <b/>
        <i/>
        <sz val="10"/>
        <color theme="1"/>
        <rFont val="Calibri"/>
        <family val="2"/>
      </rPr>
      <t>Nota 3</t>
    </r>
    <r>
      <rPr>
        <i/>
        <sz val="10"/>
        <color theme="1"/>
        <rFont val="Calibri"/>
        <family val="2"/>
      </rPr>
      <t>: Se entendera como externalización, la realizacion de dicha actividad mediante subcontratos, o  por un tercero ajeno a los RRHH de la empresa.</t>
    </r>
  </si>
  <si>
    <t>Costo Unitario
$</t>
  </si>
  <si>
    <t>Cantidad</t>
  </si>
  <si>
    <r>
      <rPr>
        <b/>
        <i/>
        <sz val="10"/>
        <color theme="1"/>
        <rFont val="Calibri"/>
        <family val="2"/>
        <scheme val="minor"/>
      </rPr>
      <t>Nota 2:</t>
    </r>
    <r>
      <rPr>
        <i/>
        <sz val="10"/>
        <color theme="1"/>
        <rFont val="Calibri"/>
        <family val="2"/>
        <scheme val="minor"/>
      </rPr>
      <t xml:space="preserve"> </t>
    </r>
    <r>
      <rPr>
        <i/>
        <sz val="10"/>
        <rFont val="Calibri"/>
        <family val="2"/>
        <scheme val="minor"/>
      </rPr>
      <t>Para el caso de adquisiciones, se podrán financiar íntegramente, independiente de la fuente de financiamiento (subsidio y/o aportes), debiendo verificarse, en todo caso, que sean pertinentes y necesarias para el cumplimiento de los objetivos del proyecto, no aplicando, por lo tanto, la regla establecida en la letra b) del número 11.4.3 de la Bases Administrativas Generales..</t>
    </r>
  </si>
  <si>
    <r>
      <rPr>
        <b/>
        <i/>
        <sz val="10"/>
        <color theme="1"/>
        <rFont val="Calibri"/>
        <family val="2"/>
        <scheme val="minor"/>
      </rPr>
      <t>Nota 3</t>
    </r>
    <r>
      <rPr>
        <i/>
        <sz val="10"/>
        <color theme="1"/>
        <rFont val="Calibri"/>
        <family val="2"/>
        <scheme val="minor"/>
      </rPr>
      <t>: El monto con cargo a InnovaChile en esta cuenta, no podrá superar el 30,00% del monto total del subsidio solicitado</t>
    </r>
  </si>
  <si>
    <t>TOTALES</t>
  </si>
  <si>
    <t>PLAN DE TRABAJO</t>
  </si>
  <si>
    <t>…</t>
  </si>
  <si>
    <t>Se destina como máximo hasta un 30,00% del subsidio a la cuenta de Inversión</t>
  </si>
  <si>
    <t>Subsidio destinado a la cuenta Inversión</t>
  </si>
  <si>
    <t>Porcentaje en función del subsidio</t>
  </si>
  <si>
    <t>Se destina como máximo hasta un 10,00% del subsidio a la cuenta de Administración</t>
  </si>
  <si>
    <t>Subsidio destinado a la cuenta Administración</t>
  </si>
  <si>
    <t xml:space="preserve">TOTAL ($) </t>
  </si>
  <si>
    <t>Garantía</t>
  </si>
  <si>
    <r>
      <rPr>
        <b/>
        <i/>
        <sz val="10"/>
        <color theme="1"/>
        <rFont val="Calibri"/>
        <family val="2"/>
      </rPr>
      <t>Nota 4</t>
    </r>
    <r>
      <rPr>
        <i/>
        <sz val="10"/>
        <color theme="1"/>
        <rFont val="Calibri"/>
        <family val="2"/>
      </rPr>
      <t>: El costo de la garantía deberá corresponder a lo establecido en el numeral 11.1 de las bases técnicas del instrumento.</t>
    </r>
  </si>
  <si>
    <r>
      <rPr>
        <b/>
        <i/>
        <sz val="10"/>
        <color indexed="8"/>
        <rFont val="Calibri"/>
        <family val="2"/>
        <scheme val="minor"/>
      </rPr>
      <t>Nota 3:</t>
    </r>
    <r>
      <rPr>
        <i/>
        <sz val="10"/>
        <color indexed="8"/>
        <rFont val="Calibri"/>
        <family val="2"/>
        <scheme val="minor"/>
      </rPr>
      <t xml:space="preserve"> El monto con cargo a InnovaChile en esta cuenta, no podrá superar el 10,00% del monto total del subsidio solicitado.</t>
    </r>
  </si>
  <si>
    <r>
      <t>Nota 2:</t>
    </r>
    <r>
      <rPr>
        <i/>
        <sz val="10"/>
        <color theme="1"/>
        <rFont val="Calibri"/>
        <family val="2"/>
        <scheme val="minor"/>
      </rPr>
      <t xml:space="preserve"> Debe ingresar información en TODAS las columnas de color celeste, las demás columnas se van a ir autocompletando según la información del gasto. </t>
    </r>
  </si>
  <si>
    <t>Aporte Participantes ($)</t>
  </si>
  <si>
    <t>El subsidio solicitado es de hasta $150.000.000.-</t>
  </si>
  <si>
    <t>Profesión u oficio (entregar especificaciones sobre el área de especialización del recurso humano)</t>
  </si>
  <si>
    <t>Justificación TÉCNICA de su participación en el proyecto</t>
  </si>
  <si>
    <t>¿Por qué tiene las capacidades para ejecutar el Rol o cargo en el proyecto (justifique técnicamente)?</t>
  </si>
  <si>
    <t>Claudio Molina</t>
  </si>
  <si>
    <t>7138123-4</t>
  </si>
  <si>
    <t>Marcelo Villalobos</t>
  </si>
  <si>
    <t>10317.821-5</t>
  </si>
  <si>
    <t>Francisco Manzo</t>
  </si>
  <si>
    <t>10473437-5</t>
  </si>
  <si>
    <t xml:space="preserve">Ariel Romero </t>
  </si>
  <si>
    <t>15.269.623-K</t>
  </si>
  <si>
    <t>Miguel Echeverría</t>
  </si>
  <si>
    <t>27.112.817-7</t>
  </si>
  <si>
    <t>Rebeca Fuentes</t>
  </si>
  <si>
    <t>15.016.615-3</t>
  </si>
  <si>
    <t>no</t>
  </si>
  <si>
    <t xml:space="preserve">Mauricio Jofré </t>
  </si>
  <si>
    <t>10.844.107-0</t>
  </si>
  <si>
    <t>Felipe Diaz</t>
  </si>
  <si>
    <t>18.624.395-1</t>
  </si>
  <si>
    <t>Juan Carlos Chilla</t>
  </si>
  <si>
    <t>13.533.474-K</t>
  </si>
  <si>
    <t>TBD 1</t>
  </si>
  <si>
    <t>TBD 2</t>
  </si>
  <si>
    <t>Ingeniero civil informativo</t>
  </si>
  <si>
    <t>Ingeniería civil en minas y empresario</t>
  </si>
  <si>
    <t>Ingeniero civil electrico</t>
  </si>
  <si>
    <t>Ingeniero en electronica</t>
  </si>
  <si>
    <t>Ingeniero en conectividad y redes</t>
  </si>
  <si>
    <t>Ingeniería comercial e Ingeniera en prevensión de riesgos</t>
  </si>
  <si>
    <t>Ingeniero electronico mención telecomunicaciones</t>
  </si>
  <si>
    <t xml:space="preserve">Ingeniero civil indistrual </t>
  </si>
  <si>
    <t>Ingeniero comercial</t>
  </si>
  <si>
    <t>Ingeniero comercial o similar</t>
  </si>
  <si>
    <t>Ingeniero informativo o similar</t>
  </si>
  <si>
    <t>experiencia empresarial, adicionalmente en redes de gran tamaño, y diseños para minería en redes</t>
  </si>
  <si>
    <t>experiencia empresarial, innovaciòn, experiencia en ventas, gestiòn de empresa y redes críticas en minería</t>
  </si>
  <si>
    <t>experiencia en minería en redes críticas y gestión de tecnologías en minería</t>
  </si>
  <si>
    <t>experiencia en minería en redes críticas y gestión de tecnologías en minería, diseño e implementación de redes</t>
  </si>
  <si>
    <t>experiencia en minería en diseño e implementación de redes</t>
  </si>
  <si>
    <t>Experiencia en minería y en gestión comercial de alto nivel</t>
  </si>
  <si>
    <t>experiencia comercial</t>
  </si>
  <si>
    <t>se requiere conocimiento especializado empresarial y adicionalmente en potencias de radios RF</t>
  </si>
  <si>
    <t>se requiere experiencia innovación, emprendimiento y en redes críticas en minería</t>
  </si>
  <si>
    <t>se requiere expertise en gestión de redes y gestión de proyectos</t>
  </si>
  <si>
    <t>se requiere experiencia especializada en diseño e implementación de redes críticas en minería</t>
  </si>
  <si>
    <t>se requiere experiencia en ventas en minerìa</t>
  </si>
  <si>
    <t>se requiere experiencia en elaboración de planes comerciales</t>
  </si>
  <si>
    <t>se requiere gestión de planes comerciales para manejo de partner y elabooración de documentación</t>
  </si>
  <si>
    <t>se requiere especialización en gestión de desarrollos de software</t>
  </si>
  <si>
    <t>viajes nacionales para etapa de comercialización</t>
  </si>
  <si>
    <t>se requiere realizar viajes dentro de chile, para la presentación de la solución en clientes e integradores. El costo es asociado a cada viaje</t>
  </si>
  <si>
    <t>un</t>
  </si>
  <si>
    <t>viajes internacionales a norte américa para etapa de comercialización</t>
  </si>
  <si>
    <t>se requiere realizar viajes dentro de chile, para la presentación de la solución en Vendors, clientes e integradores. El costo es asociado a cada viaje</t>
  </si>
  <si>
    <t>viajes internacionales a APAC y AFRICA para etapa de comercialización</t>
  </si>
  <si>
    <t>se requiere realizar viajes en esa región, para la presentación de la solución en Vendors, clientes e integradores. El costo es asociado a cada viaje</t>
  </si>
  <si>
    <t>Viajes a Israel para reuniones con RADWIN</t>
  </si>
  <si>
    <t>se requiere realizar reuniones presenciales así como talleres de trabajo junto a Radwin en las ocasiones que tiene a todo su equipo comercial reunido</t>
  </si>
  <si>
    <t>Revisión de procesos operacionales y aplicación</t>
  </si>
  <si>
    <t>mapa lógico de solución segura con definición de cada módulo a nivel de arquitecura y modelo lógico, para proceder posteriormente a desarrollar el primer módulo</t>
  </si>
  <si>
    <t>gl</t>
  </si>
  <si>
    <t>Empaquetamiento de modelo lógico integral con herramientas GIS</t>
  </si>
  <si>
    <t>solución de avanzada con posicionamiento con plataformas GIS</t>
  </si>
  <si>
    <t xml:space="preserve">Empaquetamiento de módulo adicional nuevo, integración con sistema de ticket. </t>
  </si>
  <si>
    <t>desarrollo externo por empresa especializada de sistema de gestión de ticket integrado a la aplicación</t>
  </si>
  <si>
    <t>desarrollo o integración con módulos</t>
  </si>
  <si>
    <t>Integración de módulos con herramienta actual existente con plataformas de clientes mas utilizada</t>
  </si>
  <si>
    <t>arriendo servidores y aplicaciones requeridas para el proyecto durante toda la ejecución</t>
  </si>
  <si>
    <t>arriendo con pago a empresas especializadas de aplicaciones y servicios de servidores como servicio</t>
  </si>
  <si>
    <t>Estudio de propiedad intelectual y patentamiento</t>
  </si>
  <si>
    <t>estudio permitirá analizar nacional e internacionalmente la posibilidad de patentar desarrollo realizado.</t>
  </si>
  <si>
    <t>desarrollo de plataforma y elementos de elearning para estrategia de comercialización de clientes e integradores</t>
  </si>
  <si>
    <t>plataforma para manejo de capacitaciones de canal de venta, integradores y clientes a nivel mundial. Esto disminuye el costo de post venta. En 3 idiomas. Inglés, español y portugues</t>
  </si>
  <si>
    <t>desarrollo de plataforma de gestión de relación con canales y clientes por medio de una plataforma PRM</t>
  </si>
  <si>
    <t>plataforma para manejo de relación global con clientes (Integradores y Clientes), para manejo de cotizaciones, de compras, de inventarios comprados, ticket de soporte, etc. En 3 idiomas. Inglés, español y portugues</t>
  </si>
  <si>
    <t>desarrollo de imagen de marca (branding)</t>
  </si>
  <si>
    <t xml:space="preserve">contratación de empresa para conceptualización y diseño de branding. </t>
  </si>
  <si>
    <t xml:space="preserve">Plan de difusión y Marketing </t>
  </si>
  <si>
    <t>Diseño y desarrollo de un plan de marketing para difundir los resultados del proyecto. En 3 idiomas. Inglés, español y portugues</t>
  </si>
  <si>
    <t>Diseño de manuales</t>
  </si>
  <si>
    <t>Diseño y frabricacion de manuales tecnicos de la solución en 3 idiomas. Inglés, español y portugues</t>
  </si>
  <si>
    <t>desarrollo plan comercialización internacional</t>
  </si>
  <si>
    <t>diseño de plan comercial internaconal, y elaboración de estrategias de clase mundial para un acercamiento apropiado al mercado, con la utilización de especialistas internacionales y nacionales</t>
  </si>
  <si>
    <t>evento de promoción comercial de solución</t>
  </si>
  <si>
    <t xml:space="preserve">evento de lanzamiento y demostración de solución </t>
  </si>
  <si>
    <t>estudio de impuestos en países target</t>
  </si>
  <si>
    <t>estudio para analizar situación tributaria en cada país, con el objetivo de hacer eficiente los holding taxes</t>
  </si>
  <si>
    <t>boletas de garantía requeridas por CORFO</t>
  </si>
  <si>
    <t>Gestión contable durante el proyecto</t>
  </si>
  <si>
    <t>ordenamiento, revisión y auditorías de gastos del proyecto con un centro de costo independiente</t>
  </si>
  <si>
    <t>Gestión global del proyecto</t>
  </si>
  <si>
    <t>actividades asociadas a la gestión global del proyecto en términos de definiciones y control de avance</t>
  </si>
  <si>
    <t>se requiere controlar el avance de un proyecto así, para anticiparse a cualquier potencial desviación durante el desarrollo de éste</t>
  </si>
  <si>
    <t>Beneficiario y Asociado</t>
  </si>
  <si>
    <t>marcelo villalobos, claudio molina, francisco manzo, María Eugenia Rodriguez</t>
  </si>
  <si>
    <t>todos</t>
  </si>
  <si>
    <t>Gestión de administración y contabilidad</t>
  </si>
  <si>
    <t>gestión contable de gatos del proyecto</t>
  </si>
  <si>
    <t>Se requiere controlar el avance financiero de los gastos de cada participante del proyecto, con el objetivo de asegurar una apropiada rendición en los plazos requeridos con la integridad y orden requeridos</t>
  </si>
  <si>
    <t>Beneficiario y Asociado, y subcontrato</t>
  </si>
  <si>
    <t>marcelo villalobos, claudio molina, francisco manzo</t>
  </si>
  <si>
    <t>Boletas de garantía asociadas al proyecto</t>
  </si>
  <si>
    <t>boleta de garantía de seriedad de la oferta y de anticipos</t>
  </si>
  <si>
    <t>boletas que deben solicitarse a entidades bancarias o empresas de seguros</t>
  </si>
  <si>
    <t xml:space="preserve">desarrollo plan comercialización internacional, plan de negocio actualizado, fundamentado y documentado. </t>
  </si>
  <si>
    <t xml:space="preserve">documento que permitirá revisar la estrategia implementada con especialistas para una internacionalización. </t>
  </si>
  <si>
    <t>Marcelo Villalobos, Francisco Manzo, TBD1l, Rebeca Fuentes, Juan Carlo Chilla</t>
  </si>
  <si>
    <t>documento de Definición y diseño de releases adicionales</t>
  </si>
  <si>
    <t>diseño de sistema futuro así como de liberaciones paulatinas de nuevos módulos en la aplicación</t>
  </si>
  <si>
    <t xml:space="preserve">solución de avanzada con posicionamiento con plataformas GIS, </t>
  </si>
  <si>
    <t>Francisco Manzo, Ariel Romero, TBD, Miguel Echeverría, TBD2</t>
  </si>
  <si>
    <t>1 y 3</t>
  </si>
  <si>
    <t>viajes asociado al plan de comercialización a nivel nacional. Prospección y gestión comercial para concretar ventas en diferentes mineras, trabajo con empresas Integradores, vendors y clientes finales.</t>
  </si>
  <si>
    <t>Viajes de comercialización para promover la solución completaen clientes nacionales, así como validación de correcta operación de ésta.</t>
  </si>
  <si>
    <t>Marcelo Villalobos, Ariel Romero, Francisco Manzo, TBD1</t>
  </si>
  <si>
    <t>viajes asociados al comercialización a nivel internacional America del norte, Africa, APAC. Prospección y gestión comercial para concretar ventas en diferentes países, trabajo con empresas Integradores, vendors y clientes finales.</t>
  </si>
  <si>
    <t>Pruebas de funcionalidades adicionales</t>
  </si>
  <si>
    <t>pruebas y liberación de módulos adicionales al existente, que permitirá mayores ingresos</t>
  </si>
  <si>
    <t>trabajo interno y externo con empresa especializada de sistema de gestión de ticket integrado a la aplicación</t>
  </si>
  <si>
    <t>Francisco Manzo, Ariel Romero, TBD, Miguel Echeverría, Cristian Tabilo, TBD2 y Felipe Diaz</t>
  </si>
  <si>
    <t>documento de Estudio de propiedad intelectual y patentamiento</t>
  </si>
  <si>
    <t>se requiere para lograr patentes de la solución desarrollada y herramientas de protección intelectual y de marca</t>
  </si>
  <si>
    <t>Marcelo villalobos y Francisco manzo</t>
  </si>
  <si>
    <t>2 y 4</t>
  </si>
  <si>
    <t>plataformas y elementos de elearning para estrategia de comercialización de clientes e integradores, así como elaboración de manuales completos del sistema, todo en 3 idiomas: Inglés, Españon y portugues</t>
  </si>
  <si>
    <t>esta herramienta tiene como objetivo, incrementar el uso y adopción de la herramienta por parte del mercado, permitiendo un acceso rápido y amigable a la información de apoyo para su uso. Todo para una mejor recepción del producto, incluyendo guías y videos cortos de apoyo como tutoriales</t>
  </si>
  <si>
    <t>Marcelo Villalobos, Francisco Manzo, nuevo recurso comercial, Rebeca Fuentes, Juan Carlo Chilla</t>
  </si>
  <si>
    <t>estrategia completa de Plan de difusión y Marketing, y desarrollo de imagen de marca (branding)</t>
  </si>
  <si>
    <t>contratación de empresa para conceptualización y diseño de branding. Diseño y desarrollo de un plan de marketing para difundir los resultados del proyecto. En 3 idiomas. Inglés, español y portugues</t>
  </si>
  <si>
    <t>plan completo de difusión con la eloración de documentación requerida para comercializar un producto, como ppt, videos, web site, entre otros, esto permitirá contar con un diseño especializado y de alto nivel para comercializad el producto a nivel de imagen completa</t>
  </si>
  <si>
    <t>Marcelo Villalobos, Francisco Manzo,TBD1, Rebeca Fuentes, Juan Carlo Chilla</t>
  </si>
  <si>
    <t>eventos con clientes, para promoción del producto incluyendo ferias</t>
  </si>
  <si>
    <t>Marcelo Villalobos, Francisco Manzo, TBD1</t>
  </si>
  <si>
    <t>estudio que es necesario para analizar la estrategia de facturación de la solución, con el objetivo de asegurar no doble tributar y aprovechar los convenios internacionales para la disminución de las retenciones de impuestos y/o la recuperación de estas</t>
  </si>
  <si>
    <t xml:space="preserve">Marcelo Villalobos, Francisco Manzo, nuevo recurso comercial </t>
  </si>
  <si>
    <t>oficinas y puestos de trabajo</t>
  </si>
  <si>
    <t>se requiere de espacio físico para las personas, así como todo lo relacionado a telematica</t>
  </si>
  <si>
    <t xml:space="preserve">adaptar y mejorar UX para  funcionalidades   </t>
  </si>
  <si>
    <t>adaptar módulos para realidades de cada país, que agreguen valor adicional a la solución con un plan estratégico de desarrollo, elaborar empaquetamiento con modelo UX con documento de definición y mejoras reales</t>
  </si>
  <si>
    <t>A.- Documento completado</t>
  </si>
  <si>
    <t>D.- Plan integral con documentación completa de apoyo</t>
  </si>
  <si>
    <t>Incrementar las ventas internacionales de la solución</t>
  </si>
  <si>
    <t>G.- mínimo 200 Mm de ingreso por licenciamiento de solución, con mínimo de 60% inetrnacional</t>
  </si>
  <si>
    <t>Producto empaquetado comercializable</t>
  </si>
  <si>
    <t>Diseño de plan estratégico de desarrollo futuro de la solución. Con la solución actual se obtendrán nuevos negocios, pero con este plan se podrá desarrollar una solución más sólida para el futuro, que incluya un empaquetamiento global como visión tecnológica que agregue valor a los clientes. Documento de definición de evolución de herramienta, tomando como base lo existente y comercializable hoy en día</t>
  </si>
  <si>
    <t>Plan de comercialización Integral. Plan de negocio actualizado, fundamentado y documentado</t>
  </si>
  <si>
    <t>Documento de plan comercial de internacionalización detallado y sustentado con evidencia real.</t>
  </si>
  <si>
    <t>A.- Documento completado Business Plan, MKT plan, GTM, Onboarding y guia de venta</t>
  </si>
  <si>
    <t>Encuentas usuarios metodo UX</t>
  </si>
  <si>
    <t>Encuestas a usuarios para uso de herramienta, con definición de objetivos y mejoras</t>
  </si>
  <si>
    <t>Patners nuevos</t>
  </si>
  <si>
    <t>enrolamiento de nuevos partners. 2 en 5 paises tipo A, y 1 en cada país tipo B (al menos 10 paìses)</t>
  </si>
  <si>
    <t>C.- nuevos partners</t>
  </si>
  <si>
    <t>ventas adicionales año 1 del proyeccto</t>
  </si>
  <si>
    <t>80 Millones de pesos chilenos adicionales de venta en relación a los 210 Millones de ingreso en 2023 en relación a software y servicios</t>
  </si>
  <si>
    <t>Ventas adicionales año 2 del proyecto</t>
  </si>
  <si>
    <t>120 Millones de pesos chilenos adicionales de venta en relación a los 290 Millones de ingreso en esperados para 2024 en relación a software y servicios</t>
  </si>
  <si>
    <t>A lo menos 40% de ventas adicinales sean internacionales</t>
  </si>
  <si>
    <t>B.- encuesta usuarios UX</t>
  </si>
  <si>
    <t>D.- Ventas adicionales</t>
  </si>
  <si>
    <t>E.- Ventas adicionales
F.- mínimo 15 oportunidades de negocio</t>
  </si>
  <si>
    <t>viajes de comercialización</t>
  </si>
  <si>
    <t>al menos 5 viajes a paises internacionales para comercializaciòn de soluciòn</t>
  </si>
  <si>
    <t>F.- Viajes a paises extranjeros</t>
  </si>
  <si>
    <t>2, 3 y 4</t>
  </si>
  <si>
    <t>2 y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</si>
</sst>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0_ ;_ &quot;$&quot;* \-#,##0_ ;_ &quot;$&quot;* &quot;-&quot;_ ;_ @_ "/>
    <numFmt numFmtId="164" formatCode="_-* #,##0_-;\-* #,##0_-;_-* &quot;-&quot;_-;_-@_-"/>
    <numFmt numFmtId="165" formatCode="&quot;$&quot;\ #,##0;[Red]\-&quot;$&quot;\ #,##0"/>
    <numFmt numFmtId="166" formatCode="_-&quot;$&quot;\ * #,##0.00_-;\-&quot;$&quot;\ * #,##0.00_-;_-&quot;$&quot;\ * &quot;-&quot;??_-;_-@_-"/>
    <numFmt numFmtId="167" formatCode="_-&quot;$&quot;\ * #,##0_-;\-&quot;$&quot;\ * #,##0_-;_-&quot;$&quot;\ * &quot;-&quot;??_-;_-@_-"/>
    <numFmt numFmtId="168" formatCode="&quot;$&quot;\ #,##0"/>
    <numFmt numFmtId="169" formatCode=";;;"/>
    <numFmt numFmtId="170" formatCode="_ [$$-340A]* #,##0_ ;_ [$$-340A]* \-#,##0_ ;_ [$$-340A]* &quot;-&quot;_ ;_ @_ "/>
    <numFmt numFmtId="171" formatCode="#,##0_ ;\-#,##0\ "/>
  </numFmts>
  <fonts count="34" x14ac:knownFonts="1">
    <font>
      <sz val="11"/>
      <color theme="1"/>
      <name val="Calibri"/>
      <family val="2"/>
      <scheme val="minor"/>
    </font>
    <font>
      <sz val="11"/>
      <color indexed="8"/>
      <name val="Calibri"/>
      <family val="2"/>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1"/>
      <name val="Calibri"/>
      <family val="2"/>
      <scheme val="minor"/>
    </font>
    <font>
      <b/>
      <sz val="12"/>
      <name val="Calibri"/>
      <family val="2"/>
      <scheme val="minor"/>
    </font>
    <font>
      <b/>
      <sz val="14"/>
      <name val="Calibri"/>
      <family val="2"/>
      <scheme val="minor"/>
    </font>
    <font>
      <i/>
      <sz val="10"/>
      <name val="Calibri"/>
      <family val="2"/>
      <scheme val="minor"/>
    </font>
    <font>
      <sz val="10"/>
      <color rgb="FFFF0000"/>
      <name val="Calibri"/>
      <family val="2"/>
      <scheme val="minor"/>
    </font>
    <font>
      <b/>
      <i/>
      <sz val="10"/>
      <color theme="1"/>
      <name val="Calibri"/>
      <family val="2"/>
      <scheme val="minor"/>
    </font>
    <font>
      <sz val="11"/>
      <color theme="0"/>
      <name val="Calibri"/>
      <family val="2"/>
      <scheme val="minor"/>
    </font>
    <font>
      <i/>
      <sz val="10"/>
      <color theme="1"/>
      <name val="Calibri"/>
      <family val="2"/>
    </font>
    <font>
      <b/>
      <i/>
      <sz val="10"/>
      <color rgb="FF000000"/>
      <name val="Calibri"/>
      <family val="2"/>
    </font>
    <font>
      <b/>
      <i/>
      <sz val="10"/>
      <color theme="1"/>
      <name val="Calibri"/>
      <family val="2"/>
    </font>
    <font>
      <sz val="11"/>
      <color theme="1"/>
      <name val="Arial"/>
      <family val="2"/>
    </font>
    <font>
      <sz val="11"/>
      <color theme="1"/>
      <name val="Calibri"/>
      <family val="2"/>
    </font>
    <font>
      <b/>
      <sz val="11"/>
      <color theme="1"/>
      <name val="Calibri"/>
      <family val="2"/>
    </font>
    <font>
      <i/>
      <sz val="11.5"/>
      <color theme="1"/>
      <name val="Arial"/>
      <family val="2"/>
    </font>
    <font>
      <b/>
      <i/>
      <sz val="10"/>
      <name val="Calibri"/>
      <family val="2"/>
      <scheme val="minor"/>
    </font>
    <font>
      <b/>
      <i/>
      <sz val="10"/>
      <color indexed="8"/>
      <name val="Calibri"/>
      <family val="2"/>
      <scheme val="minor"/>
    </font>
    <font>
      <i/>
      <sz val="10"/>
      <color indexed="8"/>
      <name val="Calibri"/>
      <family val="2"/>
      <scheme val="minor"/>
    </font>
    <font>
      <sz val="10"/>
      <color rgb="FF000000"/>
      <name val="Calibri"/>
      <family val="2"/>
      <scheme val="minor"/>
    </font>
    <font>
      <sz val="8"/>
      <color rgb="FF000000"/>
      <name val="Calibri"/>
      <family val="2"/>
      <scheme val="minor"/>
    </font>
    <font>
      <sz val="10"/>
      <color theme="0"/>
      <name val="Calibri"/>
      <family val="2"/>
      <scheme val="minor"/>
    </font>
    <font>
      <b/>
      <sz val="16"/>
      <color theme="1"/>
      <name val="Calibri"/>
      <family val="2"/>
      <scheme val="minor"/>
    </font>
    <font>
      <sz val="8"/>
      <color theme="1"/>
      <name val="Calibri"/>
      <family val="2"/>
      <scheme val="minor"/>
    </font>
    <font>
      <b/>
      <sz val="8"/>
      <color theme="1"/>
      <name val="Calibri"/>
      <family val="2"/>
      <scheme val="minor"/>
    </font>
    <font>
      <b/>
      <sz val="10"/>
      <name val="Calibri"/>
      <family val="2"/>
      <scheme val="minor"/>
    </font>
    <font>
      <sz val="8"/>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rgb="FFFFC000"/>
        <bgColor indexed="64"/>
      </patternFill>
    </fill>
    <fill>
      <patternFill patternType="solid">
        <fgColor theme="0"/>
        <bgColor theme="0"/>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39997558519241921"/>
        <bgColor theme="2" tint="-0.24994659260841701"/>
      </patternFill>
    </fill>
    <fill>
      <patternFill patternType="solid">
        <fgColor theme="8"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bgColor rgb="FF000000"/>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top/>
      <bottom style="thin">
        <color rgb="FF000000"/>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9">
    <xf numFmtId="0" fontId="0" fillId="0" borderId="0"/>
    <xf numFmtId="165" fontId="1"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42" fontId="2" fillId="0" borderId="0" applyFont="0" applyFill="0" applyBorder="0" applyAlignment="0" applyProtection="0"/>
    <xf numFmtId="0" fontId="19" fillId="0" borderId="0"/>
    <xf numFmtId="164" fontId="2" fillId="0" borderId="0" applyFont="0" applyFill="0" applyBorder="0" applyAlignment="0" applyProtection="0"/>
  </cellStyleXfs>
  <cellXfs count="375">
    <xf numFmtId="0" fontId="0" fillId="0" borderId="0" xfId="0"/>
    <xf numFmtId="0" fontId="4" fillId="0" borderId="0" xfId="0" applyFont="1"/>
    <xf numFmtId="0" fontId="5" fillId="0" borderId="0" xfId="0" applyFont="1"/>
    <xf numFmtId="2" fontId="0" fillId="0" borderId="0" xfId="0" applyNumberFormat="1"/>
    <xf numFmtId="169" fontId="7" fillId="0" borderId="0" xfId="4" applyNumberFormat="1" applyFont="1" applyFill="1" applyBorder="1" applyAlignment="1" applyProtection="1">
      <alignment wrapText="1"/>
    </xf>
    <xf numFmtId="0" fontId="0" fillId="2" borderId="0" xfId="0" applyFill="1"/>
    <xf numFmtId="0" fontId="3" fillId="2" borderId="0" xfId="0" applyFont="1" applyFill="1"/>
    <xf numFmtId="0" fontId="11" fillId="2" borderId="0" xfId="0" applyFont="1" applyFill="1"/>
    <xf numFmtId="169" fontId="0" fillId="2" borderId="0" xfId="0" applyNumberFormat="1" applyFill="1" applyProtection="1">
      <protection hidden="1"/>
    </xf>
    <xf numFmtId="169" fontId="3" fillId="2" borderId="0" xfId="0" applyNumberFormat="1" applyFont="1" applyFill="1" applyProtection="1">
      <protection hidden="1"/>
    </xf>
    <xf numFmtId="2" fontId="0" fillId="0" borderId="0" xfId="0" applyNumberFormat="1" applyAlignment="1">
      <alignment horizontal="left" vertical="center"/>
    </xf>
    <xf numFmtId="0" fontId="7" fillId="2" borderId="0" xfId="0" applyFont="1" applyFill="1"/>
    <xf numFmtId="0" fontId="13" fillId="2" borderId="0" xfId="0" applyFont="1" applyFill="1"/>
    <xf numFmtId="0" fontId="6" fillId="2" borderId="0" xfId="0" applyFont="1" applyFill="1"/>
    <xf numFmtId="0" fontId="7" fillId="0" borderId="0" xfId="0" applyFont="1"/>
    <xf numFmtId="0" fontId="8" fillId="0" borderId="0" xfId="0" applyFont="1"/>
    <xf numFmtId="0" fontId="8" fillId="0" borderId="0" xfId="0" applyFont="1" applyAlignment="1">
      <alignment horizontal="left" vertical="top" wrapText="1"/>
    </xf>
    <xf numFmtId="0" fontId="15" fillId="0" borderId="0" xfId="0" applyFont="1"/>
    <xf numFmtId="0" fontId="15" fillId="2" borderId="0" xfId="0" applyFont="1" applyFill="1"/>
    <xf numFmtId="0" fontId="8" fillId="0" borderId="0" xfId="0" applyFont="1" applyAlignment="1">
      <alignment vertical="top"/>
    </xf>
    <xf numFmtId="0" fontId="0" fillId="0" borderId="0" xfId="0" applyAlignment="1">
      <alignment horizontal="center" vertical="center"/>
    </xf>
    <xf numFmtId="0" fontId="16" fillId="0" borderId="0" xfId="0" applyFont="1"/>
    <xf numFmtId="0" fontId="20" fillId="5" borderId="0" xfId="7" applyFont="1" applyFill="1"/>
    <xf numFmtId="0" fontId="19" fillId="0" borderId="0" xfId="7"/>
    <xf numFmtId="0" fontId="21" fillId="5" borderId="0" xfId="7" applyFont="1" applyFill="1"/>
    <xf numFmtId="0" fontId="0" fillId="0" borderId="0" xfId="0" applyAlignment="1">
      <alignment horizontal="center"/>
    </xf>
    <xf numFmtId="0" fontId="22" fillId="0" borderId="0" xfId="0" applyFont="1" applyAlignment="1">
      <alignment vertical="center" wrapText="1"/>
    </xf>
    <xf numFmtId="0" fontId="7" fillId="0" borderId="1" xfId="0" applyFont="1" applyBorder="1" applyProtection="1">
      <protection locked="0"/>
    </xf>
    <xf numFmtId="0" fontId="0" fillId="0" borderId="0" xfId="0" applyAlignment="1">
      <alignment vertical="center"/>
    </xf>
    <xf numFmtId="0" fontId="26" fillId="0" borderId="18" xfId="0" applyFont="1" applyBorder="1" applyAlignment="1">
      <alignment horizontal="center" vertical="center"/>
    </xf>
    <xf numFmtId="0" fontId="28" fillId="0" borderId="0" xfId="0" applyFont="1"/>
    <xf numFmtId="0" fontId="15" fillId="0" borderId="0" xfId="0" applyFont="1" applyProtection="1">
      <protection locked="0"/>
    </xf>
    <xf numFmtId="10" fontId="6" fillId="3" borderId="30" xfId="4" applyNumberFormat="1" applyFont="1" applyFill="1" applyBorder="1" applyAlignment="1" applyProtection="1">
      <alignment horizontal="center" vertical="center" wrapText="1"/>
    </xf>
    <xf numFmtId="168" fontId="7" fillId="3" borderId="31" xfId="4" applyNumberFormat="1" applyFont="1" applyFill="1" applyBorder="1" applyAlignment="1" applyProtection="1">
      <alignment horizontal="center" vertical="center" wrapText="1"/>
    </xf>
    <xf numFmtId="0" fontId="7" fillId="0" borderId="3" xfId="0" applyFont="1" applyBorder="1" applyAlignment="1" applyProtection="1">
      <alignment horizontal="justify" vertical="center" wrapText="1"/>
      <protection locked="0"/>
    </xf>
    <xf numFmtId="0" fontId="7" fillId="0" borderId="1" xfId="0" applyFont="1" applyBorder="1" applyAlignment="1" applyProtection="1">
      <alignment horizontal="justify" vertical="center" wrapText="1"/>
      <protection locked="0"/>
    </xf>
    <xf numFmtId="0" fontId="14" fillId="0" borderId="0" xfId="0" applyFont="1" applyAlignment="1" applyProtection="1">
      <alignment vertical="top" wrapText="1"/>
      <protection locked="0"/>
    </xf>
    <xf numFmtId="0" fontId="7" fillId="0" borderId="3" xfId="0" applyFont="1" applyBorder="1" applyAlignment="1" applyProtection="1">
      <alignment horizontal="justify" vertical="top" wrapText="1"/>
      <protection locked="0"/>
    </xf>
    <xf numFmtId="0" fontId="7" fillId="0" borderId="1" xfId="0" applyFont="1" applyBorder="1" applyAlignment="1" applyProtection="1">
      <alignment horizontal="justify" vertical="top" wrapText="1"/>
      <protection locked="0"/>
    </xf>
    <xf numFmtId="0" fontId="0" fillId="0" borderId="0" xfId="0" applyAlignment="1">
      <alignment horizontal="center" vertical="center" wrapText="1"/>
    </xf>
    <xf numFmtId="170" fontId="0" fillId="0" borderId="0" xfId="0" applyNumberFormat="1"/>
    <xf numFmtId="0" fontId="0" fillId="0" borderId="1" xfId="0" applyBorder="1" applyAlignment="1" applyProtection="1">
      <alignment horizontal="center" vertical="center"/>
      <protection locked="0"/>
    </xf>
    <xf numFmtId="2" fontId="0" fillId="2" borderId="0" xfId="0" applyNumberFormat="1" applyFill="1"/>
    <xf numFmtId="2" fontId="31" fillId="0" borderId="0" xfId="0" applyNumberFormat="1" applyFont="1" applyAlignment="1">
      <alignment horizontal="center" vertical="center"/>
    </xf>
    <xf numFmtId="2" fontId="30" fillId="0" borderId="0" xfId="0" applyNumberFormat="1" applyFont="1" applyAlignment="1">
      <alignment horizontal="center" vertical="center" wrapText="1"/>
    </xf>
    <xf numFmtId="2" fontId="6" fillId="3" borderId="24" xfId="0" applyNumberFormat="1" applyFont="1" applyFill="1" applyBorder="1" applyAlignment="1">
      <alignment horizontal="center" vertical="center" wrapText="1"/>
    </xf>
    <xf numFmtId="2" fontId="6" fillId="3" borderId="25" xfId="0" applyNumberFormat="1" applyFont="1" applyFill="1" applyBorder="1" applyAlignment="1">
      <alignment horizontal="center" vertical="center" wrapText="1"/>
    </xf>
    <xf numFmtId="2" fontId="6" fillId="3" borderId="26" xfId="0" applyNumberFormat="1" applyFont="1" applyFill="1" applyBorder="1" applyAlignment="1">
      <alignment horizontal="center" vertical="center" wrapText="1"/>
    </xf>
    <xf numFmtId="2" fontId="6" fillId="3" borderId="23" xfId="0" applyNumberFormat="1" applyFont="1" applyFill="1" applyBorder="1" applyAlignment="1">
      <alignment horizontal="center" vertical="center" wrapText="1"/>
    </xf>
    <xf numFmtId="169" fontId="6" fillId="0" borderId="0" xfId="0" applyNumberFormat="1" applyFont="1" applyAlignment="1">
      <alignment horizontal="left" vertical="center" wrapText="1"/>
    </xf>
    <xf numFmtId="169" fontId="7" fillId="0" borderId="0" xfId="0" applyNumberFormat="1" applyFont="1" applyAlignment="1">
      <alignment wrapText="1"/>
    </xf>
    <xf numFmtId="0" fontId="0" fillId="0" borderId="0" xfId="0" applyProtection="1">
      <protection locked="0"/>
    </xf>
    <xf numFmtId="0" fontId="30" fillId="0" borderId="1" xfId="0" applyFont="1" applyBorder="1" applyAlignment="1" applyProtection="1">
      <alignment horizontal="left" vertical="center" wrapText="1"/>
      <protection locked="0"/>
    </xf>
    <xf numFmtId="2" fontId="30" fillId="9" borderId="1" xfId="0" applyNumberFormat="1" applyFont="1" applyFill="1" applyBorder="1" applyAlignment="1">
      <alignment horizontal="center" vertical="center" wrapText="1"/>
    </xf>
    <xf numFmtId="2" fontId="6" fillId="9" borderId="1" xfId="0" applyNumberFormat="1" applyFont="1" applyFill="1" applyBorder="1" applyAlignment="1">
      <alignment horizontal="center" vertical="center"/>
    </xf>
    <xf numFmtId="0" fontId="4" fillId="8" borderId="1" xfId="0" applyFont="1" applyFill="1" applyBorder="1" applyAlignment="1">
      <alignment horizontal="center"/>
    </xf>
    <xf numFmtId="0" fontId="30" fillId="12" borderId="5" xfId="0" applyFont="1" applyFill="1" applyBorder="1" applyAlignment="1">
      <alignment horizontal="center" vertical="center" wrapText="1"/>
    </xf>
    <xf numFmtId="0" fontId="30" fillId="12" borderId="1" xfId="0" applyFont="1" applyFill="1" applyBorder="1" applyAlignment="1">
      <alignment horizontal="center" vertical="center" wrapText="1"/>
    </xf>
    <xf numFmtId="10" fontId="0" fillId="0" borderId="1" xfId="0" applyNumberFormat="1" applyBorder="1"/>
    <xf numFmtId="42" fontId="0" fillId="0" borderId="1" xfId="0" applyNumberFormat="1" applyBorder="1"/>
    <xf numFmtId="0" fontId="0" fillId="0" borderId="1" xfId="0" applyBorder="1" applyAlignment="1" applyProtection="1">
      <alignment horizontal="center"/>
      <protection locked="0"/>
    </xf>
    <xf numFmtId="0" fontId="0" fillId="0" borderId="1" xfId="0" applyBorder="1" applyAlignment="1">
      <alignment horizontal="center" vertical="center" wrapText="1"/>
    </xf>
    <xf numFmtId="0" fontId="0" fillId="0" borderId="1" xfId="0" applyBorder="1" applyAlignment="1">
      <alignment horizontal="center" vertical="center"/>
    </xf>
    <xf numFmtId="0" fontId="7" fillId="0" borderId="1" xfId="0" applyFont="1" applyBorder="1"/>
    <xf numFmtId="0" fontId="7" fillId="0" borderId="1" xfId="0" applyFont="1" applyBorder="1" applyAlignment="1">
      <alignment horizontal="justify" vertical="center" wrapText="1"/>
    </xf>
    <xf numFmtId="0" fontId="7" fillId="0" borderId="3" xfId="0" applyFont="1" applyBorder="1" applyAlignment="1">
      <alignment horizontal="justify" vertical="top" wrapText="1"/>
    </xf>
    <xf numFmtId="0" fontId="7" fillId="0" borderId="1" xfId="0" applyFont="1" applyBorder="1" applyAlignment="1">
      <alignment horizontal="justify" vertical="top" wrapText="1"/>
    </xf>
    <xf numFmtId="0" fontId="0" fillId="0" borderId="5" xfId="0" applyBorder="1" applyAlignment="1">
      <alignment horizontal="center" vertical="center"/>
    </xf>
    <xf numFmtId="0" fontId="0" fillId="0" borderId="10" xfId="0" applyBorder="1"/>
    <xf numFmtId="171" fontId="4" fillId="7" borderId="49" xfId="6" applyNumberFormat="1" applyFont="1" applyFill="1" applyBorder="1"/>
    <xf numFmtId="171" fontId="4" fillId="7" borderId="50" xfId="6" applyNumberFormat="1" applyFont="1" applyFill="1" applyBorder="1"/>
    <xf numFmtId="3" fontId="7" fillId="0" borderId="1" xfId="0" applyNumberFormat="1" applyFont="1" applyBorder="1" applyAlignment="1">
      <alignment horizontal="center" vertical="center" wrapText="1"/>
    </xf>
    <xf numFmtId="3" fontId="7" fillId="0" borderId="2" xfId="0" applyNumberFormat="1" applyFont="1" applyBorder="1" applyAlignment="1">
      <alignment horizontal="center" vertical="center" wrapText="1"/>
    </xf>
    <xf numFmtId="3" fontId="7" fillId="3" borderId="28" xfId="0" applyNumberFormat="1" applyFont="1" applyFill="1" applyBorder="1" applyAlignment="1">
      <alignment horizontal="center" vertical="center" wrapText="1"/>
    </xf>
    <xf numFmtId="3" fontId="7" fillId="3" borderId="1" xfId="2" applyNumberFormat="1" applyFont="1" applyFill="1" applyBorder="1" applyAlignment="1" applyProtection="1">
      <alignment horizontal="center" vertical="center" wrapText="1"/>
    </xf>
    <xf numFmtId="171" fontId="7" fillId="0" borderId="2" xfId="2" applyNumberFormat="1" applyFont="1" applyBorder="1" applyAlignment="1">
      <alignment horizontal="right" vertical="center" wrapText="1"/>
    </xf>
    <xf numFmtId="171" fontId="7" fillId="0" borderId="2" xfId="2" applyNumberFormat="1" applyFont="1" applyBorder="1" applyAlignment="1" applyProtection="1">
      <alignment horizontal="right" vertical="center" wrapText="1"/>
      <protection locked="0"/>
    </xf>
    <xf numFmtId="171" fontId="7" fillId="7" borderId="2" xfId="2" applyNumberFormat="1" applyFont="1" applyFill="1" applyBorder="1" applyAlignment="1">
      <alignment horizontal="right" vertical="center" wrapText="1"/>
    </xf>
    <xf numFmtId="171" fontId="7" fillId="7" borderId="41" xfId="6" applyNumberFormat="1" applyFont="1" applyFill="1" applyBorder="1" applyAlignment="1" applyProtection="1">
      <alignment horizontal="right" vertical="center" wrapText="1"/>
    </xf>
    <xf numFmtId="3" fontId="7" fillId="0" borderId="1" xfId="6" applyNumberFormat="1" applyFont="1" applyBorder="1" applyAlignment="1" applyProtection="1">
      <alignment vertical="center"/>
      <protection locked="0"/>
    </xf>
    <xf numFmtId="3" fontId="7" fillId="7" borderId="2" xfId="6" applyNumberFormat="1" applyFont="1" applyFill="1" applyBorder="1" applyAlignment="1" applyProtection="1">
      <alignment vertical="center"/>
    </xf>
    <xf numFmtId="3" fontId="7" fillId="0" borderId="4" xfId="0" applyNumberFormat="1" applyFont="1" applyBorder="1" applyAlignment="1" applyProtection="1">
      <alignment vertical="center"/>
      <protection locked="0"/>
    </xf>
    <xf numFmtId="3" fontId="7" fillId="0" borderId="2" xfId="6" applyNumberFormat="1" applyFont="1" applyBorder="1" applyAlignment="1">
      <alignment horizontal="right" vertical="center" wrapText="1"/>
    </xf>
    <xf numFmtId="3" fontId="7" fillId="0" borderId="2" xfId="6" applyNumberFormat="1" applyFont="1" applyBorder="1" applyAlignment="1" applyProtection="1">
      <alignment horizontal="right" vertical="center" wrapText="1"/>
      <protection locked="0"/>
    </xf>
    <xf numFmtId="3" fontId="7" fillId="7" borderId="2" xfId="6" applyNumberFormat="1" applyFont="1" applyFill="1" applyBorder="1" applyAlignment="1" applyProtection="1">
      <alignment horizontal="right" vertical="center" wrapText="1"/>
    </xf>
    <xf numFmtId="0" fontId="9" fillId="13" borderId="47" xfId="0" applyFont="1" applyFill="1" applyBorder="1" applyAlignment="1">
      <alignment horizontal="center" vertical="center" wrapText="1"/>
    </xf>
    <xf numFmtId="0" fontId="9" fillId="13" borderId="48" xfId="0" applyFont="1" applyFill="1" applyBorder="1" applyAlignment="1">
      <alignment horizontal="center" vertical="center" wrapText="1"/>
    </xf>
    <xf numFmtId="0" fontId="9" fillId="13" borderId="49" xfId="0" applyFont="1" applyFill="1" applyBorder="1" applyAlignment="1">
      <alignment horizontal="center" vertical="center" wrapText="1"/>
    </xf>
    <xf numFmtId="0" fontId="26" fillId="0" borderId="19" xfId="0" applyFont="1" applyBorder="1" applyAlignment="1">
      <alignment horizontal="center" vertical="center"/>
    </xf>
    <xf numFmtId="0" fontId="26" fillId="13" borderId="18" xfId="0" applyFont="1" applyFill="1" applyBorder="1" applyAlignment="1">
      <alignment horizontal="center" vertical="center"/>
    </xf>
    <xf numFmtId="0" fontId="32" fillId="13" borderId="1" xfId="0" applyFont="1" applyFill="1" applyBorder="1" applyAlignment="1">
      <alignment horizontal="center" vertical="center" wrapText="1"/>
    </xf>
    <xf numFmtId="0" fontId="32" fillId="0" borderId="45" xfId="0" applyFont="1" applyBorder="1" applyAlignment="1">
      <alignment horizontal="center" vertical="center" wrapText="1"/>
    </xf>
    <xf numFmtId="0" fontId="4" fillId="0" borderId="0" xfId="0" applyFont="1" applyAlignment="1">
      <alignment horizontal="center"/>
    </xf>
    <xf numFmtId="0" fontId="32" fillId="0" borderId="0" xfId="0" applyFont="1" applyAlignment="1">
      <alignment horizontal="center" vertical="center" wrapText="1"/>
    </xf>
    <xf numFmtId="0" fontId="7" fillId="0" borderId="3"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32" fillId="13" borderId="6" xfId="0" applyFont="1" applyFill="1" applyBorder="1" applyAlignment="1">
      <alignment horizontal="center" vertical="center" wrapText="1"/>
    </xf>
    <xf numFmtId="0" fontId="32" fillId="13" borderId="5" xfId="0" applyFont="1" applyFill="1" applyBorder="1" applyAlignment="1" applyProtection="1">
      <alignment horizontal="center" vertical="center" wrapText="1"/>
      <protection locked="0"/>
    </xf>
    <xf numFmtId="0" fontId="32" fillId="13" borderId="5" xfId="0" applyFont="1" applyFill="1" applyBorder="1" applyAlignment="1">
      <alignment horizontal="center" vertical="center" wrapText="1"/>
    </xf>
    <xf numFmtId="0" fontId="7" fillId="0" borderId="0" xfId="0" applyFont="1" applyAlignment="1">
      <alignment horizontal="left" vertical="center" wrapText="1"/>
    </xf>
    <xf numFmtId="0" fontId="7" fillId="0" borderId="45" xfId="0" applyFont="1" applyBorder="1" applyAlignment="1">
      <alignment horizontal="left" vertical="center" wrapText="1"/>
    </xf>
    <xf numFmtId="0" fontId="7" fillId="0" borderId="0" xfId="0" applyFont="1" applyAlignment="1">
      <alignment vertical="center" wrapText="1"/>
    </xf>
    <xf numFmtId="0" fontId="5" fillId="0" borderId="0" xfId="0" applyFont="1" applyAlignment="1">
      <alignment horizontal="center"/>
    </xf>
    <xf numFmtId="0" fontId="7" fillId="0" borderId="4"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3" fontId="7" fillId="0" borderId="4" xfId="6" applyNumberFormat="1" applyFont="1" applyBorder="1" applyAlignment="1" applyProtection="1">
      <alignment vertical="center"/>
      <protection locked="0"/>
    </xf>
    <xf numFmtId="3" fontId="7" fillId="7" borderId="46" xfId="6" applyNumberFormat="1" applyFont="1" applyFill="1" applyBorder="1" applyAlignment="1" applyProtection="1">
      <alignment vertical="center"/>
    </xf>
    <xf numFmtId="0" fontId="7" fillId="0" borderId="1" xfId="0" applyFont="1" applyBorder="1" applyAlignment="1">
      <alignment horizontal="center" vertical="center" wrapText="1"/>
    </xf>
    <xf numFmtId="171" fontId="7" fillId="0" borderId="1" xfId="2" applyNumberFormat="1" applyFont="1" applyBorder="1" applyAlignment="1">
      <alignment horizontal="center" vertical="center" wrapText="1"/>
    </xf>
    <xf numFmtId="171" fontId="7" fillId="0" borderId="1" xfId="2" applyNumberFormat="1" applyFont="1" applyBorder="1" applyAlignment="1" applyProtection="1">
      <alignment horizontal="center" vertical="center" wrapText="1"/>
      <protection locked="0"/>
    </xf>
    <xf numFmtId="171" fontId="7" fillId="0" borderId="4" xfId="2" applyNumberFormat="1" applyFont="1" applyBorder="1" applyAlignment="1" applyProtection="1">
      <alignment horizontal="center" vertical="center" wrapText="1"/>
      <protection locked="0"/>
    </xf>
    <xf numFmtId="171" fontId="2" fillId="7" borderId="2" xfId="2" applyNumberFormat="1" applyFont="1" applyFill="1" applyBorder="1" applyAlignment="1">
      <alignment horizontal="right" vertical="center" wrapText="1"/>
    </xf>
    <xf numFmtId="0" fontId="7" fillId="0" borderId="8" xfId="0" applyFont="1" applyBorder="1" applyAlignment="1" applyProtection="1">
      <alignment horizontal="justify" vertical="center" wrapText="1"/>
      <protection locked="0"/>
    </xf>
    <xf numFmtId="0" fontId="32" fillId="0" borderId="22" xfId="0" applyFont="1" applyBorder="1" applyAlignment="1">
      <alignment horizontal="center" vertical="center" wrapText="1"/>
    </xf>
    <xf numFmtId="171" fontId="7" fillId="0" borderId="4" xfId="2" applyNumberFormat="1" applyFont="1" applyBorder="1" applyAlignment="1" applyProtection="1">
      <alignment horizontal="justify" vertical="center" wrapText="1"/>
      <protection locked="0"/>
    </xf>
    <xf numFmtId="0" fontId="32" fillId="0" borderId="11"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171" fontId="7" fillId="0" borderId="46" xfId="2" applyNumberFormat="1" applyFont="1" applyBorder="1" applyAlignment="1" applyProtection="1">
      <alignment horizontal="right" vertical="center" wrapText="1"/>
      <protection locked="0"/>
    </xf>
    <xf numFmtId="171" fontId="7" fillId="7" borderId="46" xfId="2" applyNumberFormat="1" applyFont="1" applyFill="1" applyBorder="1" applyAlignment="1">
      <alignment horizontal="right" vertical="center" wrapText="1"/>
    </xf>
    <xf numFmtId="0" fontId="32" fillId="0" borderId="45" xfId="0" applyFont="1" applyBorder="1" applyAlignment="1">
      <alignment vertical="center" wrapText="1"/>
    </xf>
    <xf numFmtId="0" fontId="7" fillId="0" borderId="3" xfId="0" applyFont="1" applyBorder="1" applyAlignment="1">
      <alignment horizontal="left" vertical="center" wrapText="1"/>
    </xf>
    <xf numFmtId="0" fontId="32" fillId="13" borderId="1" xfId="0" applyFont="1" applyFill="1" applyBorder="1" applyAlignment="1">
      <alignment vertical="center" wrapText="1"/>
    </xf>
    <xf numFmtId="2" fontId="6" fillId="0" borderId="27" xfId="0" applyNumberFormat="1" applyFont="1" applyBorder="1" applyAlignment="1">
      <alignment horizontal="left" vertical="center" wrapText="1"/>
    </xf>
    <xf numFmtId="2" fontId="6" fillId="3" borderId="27" xfId="0" applyNumberFormat="1" applyFont="1" applyFill="1" applyBorder="1" applyAlignment="1">
      <alignment horizontal="left" vertical="center" wrapText="1"/>
    </xf>
    <xf numFmtId="2" fontId="6" fillId="3" borderId="29" xfId="0" applyNumberFormat="1" applyFont="1" applyFill="1" applyBorder="1" applyAlignment="1">
      <alignment horizontal="left" vertical="center" wrapText="1"/>
    </xf>
    <xf numFmtId="0" fontId="32" fillId="13" borderId="6" xfId="0" applyFont="1" applyFill="1" applyBorder="1" applyAlignment="1" applyProtection="1">
      <alignment horizontal="center" vertical="center" wrapText="1"/>
      <protection locked="0"/>
    </xf>
    <xf numFmtId="0" fontId="32" fillId="13" borderId="52" xfId="0" applyFont="1" applyFill="1" applyBorder="1" applyAlignment="1" applyProtection="1">
      <alignment horizontal="center" vertical="center" wrapText="1"/>
      <protection locked="0"/>
    </xf>
    <xf numFmtId="0" fontId="32" fillId="13" borderId="1" xfId="0" applyFont="1" applyFill="1" applyBorder="1" applyAlignment="1" applyProtection="1">
      <alignment horizontal="center" vertical="center" wrapText="1"/>
      <protection locked="0"/>
    </xf>
    <xf numFmtId="0" fontId="4" fillId="8" borderId="5" xfId="0" applyFont="1" applyFill="1" applyBorder="1" applyAlignment="1">
      <alignment horizontal="center"/>
    </xf>
    <xf numFmtId="167" fontId="7" fillId="0" borderId="1" xfId="0" applyNumberFormat="1" applyFont="1" applyBorder="1" applyAlignment="1" applyProtection="1">
      <alignment horizontal="center" vertical="center" wrapText="1"/>
      <protection locked="0"/>
    </xf>
    <xf numFmtId="167" fontId="7" fillId="0" borderId="1" xfId="2" applyNumberFormat="1" applyFont="1" applyFill="1" applyBorder="1" applyAlignment="1">
      <alignment horizontal="center" vertical="center" wrapText="1"/>
    </xf>
    <xf numFmtId="171" fontId="7" fillId="0" borderId="1" xfId="6" applyNumberFormat="1" applyFont="1" applyBorder="1" applyAlignment="1">
      <alignment horizontal="right" vertical="center" wrapText="1"/>
    </xf>
    <xf numFmtId="171" fontId="7" fillId="0" borderId="1" xfId="6" applyNumberFormat="1" applyFont="1" applyBorder="1" applyAlignment="1" applyProtection="1">
      <alignment horizontal="right" vertical="center" wrapText="1"/>
      <protection locked="0"/>
    </xf>
    <xf numFmtId="171" fontId="7" fillId="0" borderId="2" xfId="6" applyNumberFormat="1" applyFont="1" applyBorder="1" applyAlignment="1" applyProtection="1">
      <alignment horizontal="right" vertical="center" wrapText="1"/>
      <protection locked="0"/>
    </xf>
    <xf numFmtId="0" fontId="7" fillId="0" borderId="3" xfId="0" applyFont="1" applyBorder="1" applyAlignment="1" applyProtection="1">
      <alignment horizontal="left" vertical="center" wrapText="1"/>
      <protection locked="0"/>
    </xf>
    <xf numFmtId="167" fontId="7" fillId="0" borderId="1" xfId="2" applyNumberFormat="1" applyFont="1" applyFill="1" applyBorder="1" applyAlignment="1" applyProtection="1">
      <alignment horizontal="center" vertical="center" wrapText="1"/>
      <protection locked="0"/>
    </xf>
    <xf numFmtId="0" fontId="7" fillId="0" borderId="8" xfId="0" applyFont="1" applyBorder="1" applyAlignment="1" applyProtection="1">
      <alignment horizontal="left" vertical="center" wrapText="1"/>
      <protection locked="0"/>
    </xf>
    <xf numFmtId="167" fontId="7" fillId="0" borderId="4" xfId="2" applyNumberFormat="1" applyFont="1" applyFill="1" applyBorder="1" applyAlignment="1" applyProtection="1">
      <alignment horizontal="center" vertical="center" wrapText="1"/>
      <protection locked="0"/>
    </xf>
    <xf numFmtId="167" fontId="7" fillId="0" borderId="4" xfId="0" applyNumberFormat="1" applyFont="1" applyBorder="1" applyAlignment="1" applyProtection="1">
      <alignment horizontal="center" vertical="center" wrapText="1"/>
      <protection locked="0"/>
    </xf>
    <xf numFmtId="171" fontId="7" fillId="0" borderId="4" xfId="6" applyNumberFormat="1" applyFont="1" applyBorder="1" applyAlignment="1" applyProtection="1">
      <alignment horizontal="right" vertical="center" wrapText="1"/>
      <protection locked="0"/>
    </xf>
    <xf numFmtId="171" fontId="7" fillId="0" borderId="46" xfId="6" applyNumberFormat="1" applyFont="1" applyBorder="1" applyAlignment="1" applyProtection="1">
      <alignment horizontal="right" vertical="center" wrapText="1"/>
      <protection locked="0"/>
    </xf>
    <xf numFmtId="0" fontId="8" fillId="0" borderId="0" xfId="0" applyFont="1" applyAlignment="1">
      <alignment horizontal="left" vertical="center"/>
    </xf>
    <xf numFmtId="171" fontId="7" fillId="0" borderId="0" xfId="6" applyNumberFormat="1" applyFont="1" applyFill="1" applyBorder="1" applyAlignment="1" applyProtection="1">
      <alignment horizontal="right" vertical="center" wrapText="1"/>
    </xf>
    <xf numFmtId="171" fontId="32" fillId="0" borderId="0" xfId="0" applyNumberFormat="1" applyFont="1" applyAlignment="1">
      <alignment horizontal="center" vertical="center" wrapText="1"/>
    </xf>
    <xf numFmtId="0" fontId="11" fillId="0" borderId="57" xfId="0" applyFont="1" applyBorder="1" applyAlignment="1">
      <alignment horizontal="center"/>
    </xf>
    <xf numFmtId="0" fontId="8" fillId="0" borderId="57" xfId="0" applyFont="1" applyBorder="1" applyAlignment="1">
      <alignment horizontal="left" vertical="center"/>
    </xf>
    <xf numFmtId="0" fontId="8" fillId="0" borderId="53" xfId="0" applyFont="1" applyBorder="1" applyAlignment="1">
      <alignment horizontal="left" vertical="center" wrapText="1"/>
    </xf>
    <xf numFmtId="0" fontId="7" fillId="0" borderId="1"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32" fillId="7" borderId="1" xfId="0" applyFont="1" applyFill="1" applyBorder="1" applyAlignment="1">
      <alignment horizontal="center" vertical="center" wrapText="1"/>
    </xf>
    <xf numFmtId="171" fontId="32" fillId="7" borderId="47" xfId="0" applyNumberFormat="1" applyFont="1" applyFill="1" applyBorder="1" applyAlignment="1">
      <alignment horizontal="center" vertical="center" wrapText="1"/>
    </xf>
    <xf numFmtId="171" fontId="32" fillId="7" borderId="51" xfId="0" applyNumberFormat="1" applyFont="1" applyFill="1" applyBorder="1" applyAlignment="1">
      <alignment horizontal="center" vertical="center" wrapText="1"/>
    </xf>
    <xf numFmtId="0" fontId="32" fillId="7" borderId="6" xfId="0" applyFont="1" applyFill="1" applyBorder="1" applyAlignment="1">
      <alignment horizontal="center" vertical="center" wrapText="1"/>
    </xf>
    <xf numFmtId="3" fontId="32" fillId="7" borderId="6" xfId="0" applyNumberFormat="1" applyFont="1" applyFill="1" applyBorder="1" applyAlignment="1">
      <alignment horizontal="center" vertical="center" wrapText="1"/>
    </xf>
    <xf numFmtId="171" fontId="32" fillId="7" borderId="11" xfId="0" applyNumberFormat="1" applyFont="1" applyFill="1" applyBorder="1" applyAlignment="1">
      <alignment horizontal="center" vertical="center" wrapText="1"/>
    </xf>
    <xf numFmtId="0" fontId="32" fillId="7" borderId="7" xfId="0" applyFont="1" applyFill="1" applyBorder="1" applyAlignment="1">
      <alignment horizontal="center" vertical="center" wrapText="1"/>
    </xf>
    <xf numFmtId="171" fontId="32" fillId="7" borderId="50" xfId="0" applyNumberFormat="1" applyFont="1" applyFill="1" applyBorder="1" applyAlignment="1">
      <alignment horizontal="right" vertical="center" wrapText="1"/>
    </xf>
    <xf numFmtId="171" fontId="32" fillId="7" borderId="9" xfId="0" applyNumberFormat="1" applyFont="1" applyFill="1" applyBorder="1" applyAlignment="1">
      <alignment horizontal="right" vertical="center" wrapText="1"/>
    </xf>
    <xf numFmtId="171" fontId="32" fillId="7" borderId="49" xfId="0" applyNumberFormat="1" applyFont="1" applyFill="1" applyBorder="1" applyAlignment="1">
      <alignment horizontal="right" vertical="center" wrapText="1"/>
    </xf>
    <xf numFmtId="0" fontId="32" fillId="7" borderId="5" xfId="0" applyFont="1" applyFill="1" applyBorder="1" applyAlignment="1">
      <alignment horizontal="center" vertical="center" wrapText="1"/>
    </xf>
    <xf numFmtId="0" fontId="7" fillId="7" borderId="1" xfId="0" applyFont="1" applyFill="1" applyBorder="1" applyAlignment="1">
      <alignment horizontal="center" vertical="center"/>
    </xf>
    <xf numFmtId="0" fontId="7" fillId="7" borderId="4" xfId="0" applyFont="1" applyFill="1" applyBorder="1" applyAlignment="1">
      <alignment horizontal="center" vertical="center"/>
    </xf>
    <xf numFmtId="3" fontId="10" fillId="7" borderId="50" xfId="0" applyNumberFormat="1" applyFont="1" applyFill="1" applyBorder="1" applyAlignment="1">
      <alignment vertical="center"/>
    </xf>
    <xf numFmtId="0" fontId="7" fillId="0" borderId="8" xfId="0" applyFont="1" applyBorder="1" applyAlignment="1" applyProtection="1">
      <alignment horizontal="justify" vertical="top" wrapText="1"/>
      <protection locked="0"/>
    </xf>
    <xf numFmtId="0" fontId="7" fillId="0" borderId="4" xfId="0" applyFont="1" applyBorder="1" applyAlignment="1" applyProtection="1">
      <alignment horizontal="justify" vertical="top" wrapText="1"/>
      <protection locked="0"/>
    </xf>
    <xf numFmtId="0" fontId="7" fillId="0" borderId="4" xfId="0" applyFont="1" applyBorder="1" applyProtection="1">
      <protection locked="0"/>
    </xf>
    <xf numFmtId="3" fontId="7" fillId="0" borderId="46" xfId="6" applyNumberFormat="1" applyFont="1" applyBorder="1" applyAlignment="1" applyProtection="1">
      <alignment horizontal="right" vertical="center" wrapText="1"/>
      <protection locked="0"/>
    </xf>
    <xf numFmtId="3" fontId="32" fillId="0" borderId="11" xfId="0" applyNumberFormat="1" applyFont="1" applyBorder="1" applyAlignment="1">
      <alignment horizontal="center" vertical="center" wrapText="1"/>
    </xf>
    <xf numFmtId="0" fontId="0" fillId="0" borderId="9" xfId="0" applyBorder="1"/>
    <xf numFmtId="0" fontId="6" fillId="0" borderId="11" xfId="0" applyFont="1" applyBorder="1" applyAlignment="1" applyProtection="1">
      <alignment horizontal="right" vertical="center"/>
      <protection locked="0"/>
    </xf>
    <xf numFmtId="3" fontId="7" fillId="9" borderId="1" xfId="0" applyNumberFormat="1" applyFont="1" applyFill="1" applyBorder="1"/>
    <xf numFmtId="0" fontId="7" fillId="4" borderId="3"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justify" vertical="center" wrapText="1"/>
    </xf>
    <xf numFmtId="171" fontId="7" fillId="4" borderId="5" xfId="2" applyNumberFormat="1" applyFont="1" applyFill="1" applyBorder="1" applyAlignment="1" applyProtection="1">
      <alignment horizontal="center" vertical="center" wrapText="1"/>
      <protection locked="0"/>
    </xf>
    <xf numFmtId="171" fontId="7" fillId="4" borderId="1" xfId="2" applyNumberFormat="1" applyFont="1" applyFill="1" applyBorder="1" applyAlignment="1">
      <alignment horizontal="center" vertical="center" wrapText="1"/>
    </xf>
    <xf numFmtId="171" fontId="7" fillId="4" borderId="2" xfId="2" applyNumberFormat="1" applyFont="1" applyFill="1" applyBorder="1" applyAlignment="1">
      <alignment horizontal="right" vertical="center" wrapText="1"/>
    </xf>
    <xf numFmtId="171" fontId="7" fillId="4" borderId="2" xfId="2" applyNumberFormat="1" applyFont="1" applyFill="1" applyBorder="1" applyAlignment="1" applyProtection="1">
      <alignment horizontal="right" vertical="center" wrapText="1"/>
      <protection locked="0"/>
    </xf>
    <xf numFmtId="42" fontId="0" fillId="0" borderId="5" xfId="6" applyFont="1" applyBorder="1"/>
    <xf numFmtId="2" fontId="7" fillId="6" borderId="18" xfId="0" applyNumberFormat="1" applyFont="1" applyFill="1" applyBorder="1"/>
    <xf numFmtId="2" fontId="6" fillId="9" borderId="28" xfId="0" applyNumberFormat="1" applyFont="1" applyFill="1" applyBorder="1" applyAlignment="1">
      <alignment horizontal="center" vertical="center"/>
    </xf>
    <xf numFmtId="2" fontId="6" fillId="9" borderId="18" xfId="0" applyNumberFormat="1" applyFont="1" applyFill="1" applyBorder="1" applyAlignment="1">
      <alignment horizontal="center" vertical="center" wrapText="1"/>
    </xf>
    <xf numFmtId="3" fontId="7" fillId="9" borderId="28" xfId="0" applyNumberFormat="1" applyFont="1" applyFill="1" applyBorder="1"/>
    <xf numFmtId="2" fontId="6" fillId="9" borderId="18" xfId="0" applyNumberFormat="1" applyFont="1" applyFill="1" applyBorder="1" applyAlignment="1">
      <alignment horizontal="center" vertical="center"/>
    </xf>
    <xf numFmtId="2" fontId="30" fillId="9" borderId="28" xfId="0" applyNumberFormat="1" applyFont="1" applyFill="1" applyBorder="1" applyAlignment="1">
      <alignment horizontal="center" vertical="center" wrapText="1"/>
    </xf>
    <xf numFmtId="2" fontId="4" fillId="9" borderId="19" xfId="0" applyNumberFormat="1" applyFont="1" applyFill="1" applyBorder="1" applyAlignment="1">
      <alignment horizontal="center" vertical="center"/>
    </xf>
    <xf numFmtId="42" fontId="0" fillId="0" borderId="1" xfId="6" applyFont="1" applyBorder="1" applyAlignment="1" applyProtection="1">
      <alignment horizontal="center" vertical="center"/>
      <protection locked="0"/>
    </xf>
    <xf numFmtId="42" fontId="0" fillId="0" borderId="1" xfId="6" applyFont="1" applyBorder="1"/>
    <xf numFmtId="42" fontId="0" fillId="0" borderId="5" xfId="6" applyFont="1" applyBorder="1" applyAlignment="1" applyProtection="1">
      <alignment horizontal="center" vertical="center"/>
      <protection locked="0"/>
    </xf>
    <xf numFmtId="0" fontId="7" fillId="0" borderId="10" xfId="0" applyFont="1" applyBorder="1"/>
    <xf numFmtId="171" fontId="4" fillId="7" borderId="10" xfId="6" applyNumberFormat="1" applyFont="1" applyFill="1" applyBorder="1"/>
    <xf numFmtId="0" fontId="0" fillId="0" borderId="4" xfId="0" applyBorder="1" applyAlignment="1" applyProtection="1">
      <alignment horizontal="center" vertical="center"/>
      <protection locked="0"/>
    </xf>
    <xf numFmtId="0" fontId="0" fillId="0" borderId="4" xfId="0" applyBorder="1" applyAlignment="1">
      <alignment horizontal="center" vertical="center"/>
    </xf>
    <xf numFmtId="0" fontId="4" fillId="0" borderId="10" xfId="0" applyFont="1" applyBorder="1" applyAlignment="1">
      <alignment horizontal="right"/>
    </xf>
    <xf numFmtId="0" fontId="0" fillId="0" borderId="10" xfId="0" applyBorder="1" applyAlignment="1">
      <alignment horizontal="center" vertical="center"/>
    </xf>
    <xf numFmtId="0" fontId="4" fillId="0" borderId="11" xfId="0" applyFont="1" applyBorder="1"/>
    <xf numFmtId="3" fontId="7" fillId="7" borderId="1" xfId="6" applyNumberFormat="1" applyFont="1" applyFill="1" applyBorder="1" applyAlignment="1" applyProtection="1">
      <alignment vertical="center"/>
      <protection locked="0"/>
    </xf>
    <xf numFmtId="3" fontId="7" fillId="7" borderId="4" xfId="6" applyNumberFormat="1" applyFont="1" applyFill="1" applyBorder="1" applyAlignment="1" applyProtection="1">
      <alignment vertical="center"/>
    </xf>
    <xf numFmtId="0" fontId="7" fillId="0" borderId="3"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protection locked="0"/>
    </xf>
    <xf numFmtId="0" fontId="7" fillId="0" borderId="4" xfId="0" applyFont="1" applyBorder="1" applyAlignment="1" applyProtection="1">
      <alignment horizontal="center" vertical="center" wrapText="1"/>
      <protection locked="0"/>
    </xf>
    <xf numFmtId="0" fontId="7" fillId="14" borderId="8" xfId="0" applyFont="1" applyFill="1" applyBorder="1" applyAlignment="1" applyProtection="1">
      <alignment horizontal="left" vertical="center"/>
      <protection locked="0"/>
    </xf>
    <xf numFmtId="0" fontId="7" fillId="14" borderId="3" xfId="0" applyFont="1" applyFill="1" applyBorder="1" applyAlignment="1" applyProtection="1">
      <alignment horizontal="left" vertical="center"/>
      <protection locked="0"/>
    </xf>
    <xf numFmtId="0" fontId="26" fillId="0" borderId="1" xfId="0" applyFont="1" applyBorder="1" applyAlignment="1" applyProtection="1">
      <alignment horizontal="left" vertical="center"/>
      <protection locked="0"/>
    </xf>
    <xf numFmtId="0" fontId="7" fillId="0" borderId="1"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164" fontId="0" fillId="0" borderId="0" xfId="8" applyFont="1"/>
    <xf numFmtId="171" fontId="7" fillId="0" borderId="1" xfId="2" applyNumberFormat="1" applyFont="1" applyBorder="1" applyAlignment="1" applyProtection="1">
      <alignment horizontal="justify" vertical="center" wrapText="1"/>
      <protection locked="0"/>
    </xf>
    <xf numFmtId="171" fontId="7" fillId="0" borderId="1" xfId="2" applyNumberFormat="1" applyFont="1" applyBorder="1" applyAlignment="1" applyProtection="1">
      <alignment horizontal="right" vertical="center" wrapText="1"/>
      <protection locked="0"/>
    </xf>
    <xf numFmtId="0" fontId="7" fillId="2" borderId="3"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3" xfId="0" applyFont="1" applyFill="1" applyBorder="1" applyAlignment="1" applyProtection="1">
      <alignment horizontal="justify" vertical="center" wrapText="1"/>
      <protection locked="0"/>
    </xf>
    <xf numFmtId="0" fontId="7" fillId="2" borderId="1" xfId="0" applyFont="1" applyFill="1" applyBorder="1" applyAlignment="1" applyProtection="1">
      <alignment horizontal="center" vertical="center" wrapText="1"/>
      <protection locked="0"/>
    </xf>
    <xf numFmtId="0" fontId="7" fillId="2" borderId="59" xfId="0" applyFont="1" applyFill="1" applyBorder="1" applyAlignment="1">
      <alignment horizontal="justify" vertical="top" wrapText="1"/>
    </xf>
    <xf numFmtId="0" fontId="26" fillId="15" borderId="1" xfId="0" applyFont="1" applyFill="1" applyBorder="1" applyAlignment="1">
      <alignment horizontal="justify" vertical="top" wrapText="1"/>
    </xf>
    <xf numFmtId="0" fontId="26" fillId="15" borderId="60" xfId="0" applyFont="1" applyFill="1" applyBorder="1" applyAlignment="1">
      <alignment horizontal="justify" vertical="top" wrapText="1"/>
    </xf>
    <xf numFmtId="0" fontId="26" fillId="15" borderId="5" xfId="0" applyFont="1" applyFill="1" applyBorder="1" applyAlignment="1">
      <alignment horizontal="justify" vertical="top" wrapText="1"/>
    </xf>
    <xf numFmtId="0" fontId="26" fillId="15" borderId="6" xfId="0" applyFont="1" applyFill="1" applyBorder="1" applyAlignment="1">
      <alignment horizontal="justify" vertical="top" wrapText="1"/>
    </xf>
    <xf numFmtId="0" fontId="26" fillId="2" borderId="5" xfId="0" applyFont="1" applyFill="1" applyBorder="1" applyAlignment="1">
      <alignment horizontal="justify" vertical="top" wrapText="1"/>
    </xf>
    <xf numFmtId="0" fontId="26" fillId="2" borderId="6" xfId="0" applyFont="1" applyFill="1" applyBorder="1" applyAlignment="1">
      <alignment horizontal="justify" vertical="top" wrapText="1"/>
    </xf>
    <xf numFmtId="0" fontId="7" fillId="4" borderId="1" xfId="0" applyFont="1" applyFill="1" applyBorder="1" applyAlignment="1">
      <alignment horizontal="left" vertical="center" wrapText="1"/>
    </xf>
    <xf numFmtId="0" fontId="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0" fillId="0" borderId="3" xfId="0" applyBorder="1" applyAlignment="1">
      <alignment horizontal="center" vertical="center"/>
    </xf>
    <xf numFmtId="171" fontId="0" fillId="0" borderId="2" xfId="6" applyNumberFormat="1" applyFont="1" applyBorder="1" applyAlignment="1" applyProtection="1">
      <alignment horizontal="center" vertical="center"/>
      <protection locked="0"/>
    </xf>
    <xf numFmtId="171" fontId="0" fillId="7" borderId="31" xfId="6" applyNumberFormat="1" applyFont="1" applyFill="1" applyBorder="1"/>
    <xf numFmtId="0" fontId="0" fillId="0" borderId="5" xfId="0" applyBorder="1" applyAlignment="1">
      <alignment horizontal="center" vertical="center" wrapText="1"/>
    </xf>
    <xf numFmtId="0" fontId="7" fillId="0" borderId="1" xfId="0" applyFont="1" applyBorder="1" applyAlignment="1" applyProtection="1">
      <alignment wrapText="1"/>
      <protection locked="0"/>
    </xf>
    <xf numFmtId="171" fontId="0" fillId="2" borderId="0" xfId="0" applyNumberFormat="1" applyFill="1"/>
    <xf numFmtId="3" fontId="0" fillId="2" borderId="0" xfId="0" applyNumberFormat="1" applyFill="1"/>
    <xf numFmtId="0" fontId="27" fillId="0" borderId="1" xfId="0" applyFont="1" applyBorder="1" applyAlignment="1" applyProtection="1">
      <alignment vertical="center" wrapText="1"/>
      <protection locked="0"/>
    </xf>
    <xf numFmtId="0" fontId="30" fillId="0" borderId="1" xfId="0" applyFont="1" applyBorder="1" applyAlignment="1" applyProtection="1">
      <alignment horizontal="center" wrapText="1"/>
      <protection locked="0"/>
    </xf>
    <xf numFmtId="0" fontId="0" fillId="0" borderId="23" xfId="0" applyBorder="1" applyAlignment="1" applyProtection="1">
      <alignment horizontal="center" wrapText="1"/>
      <protection locked="0"/>
    </xf>
    <xf numFmtId="0" fontId="0" fillId="0" borderId="28" xfId="0" applyBorder="1" applyAlignment="1" applyProtection="1">
      <alignment horizontal="center" wrapText="1"/>
      <protection locked="0"/>
    </xf>
    <xf numFmtId="0" fontId="27" fillId="13" borderId="1" xfId="0" applyFont="1" applyFill="1" applyBorder="1" applyAlignment="1" applyProtection="1">
      <alignment vertical="center" wrapText="1"/>
      <protection locked="0"/>
    </xf>
    <xf numFmtId="0" fontId="30" fillId="13" borderId="1" xfId="0" applyFont="1" applyFill="1" applyBorder="1" applyAlignment="1" applyProtection="1">
      <alignment horizontal="center" wrapText="1"/>
      <protection locked="0"/>
    </xf>
    <xf numFmtId="0" fontId="27" fillId="13" borderId="28" xfId="0" applyFont="1" applyFill="1" applyBorder="1" applyAlignment="1" applyProtection="1">
      <alignment horizontal="center" vertical="center" wrapText="1"/>
      <protection locked="0"/>
    </xf>
    <xf numFmtId="0" fontId="7" fillId="10" borderId="61" xfId="0" applyFont="1" applyFill="1" applyBorder="1" applyAlignment="1">
      <alignment horizontal="center" vertical="center" wrapText="1"/>
    </xf>
    <xf numFmtId="0" fontId="7" fillId="10" borderId="62" xfId="0" applyFont="1" applyFill="1" applyBorder="1" applyAlignment="1">
      <alignment horizontal="center" vertical="center" wrapText="1"/>
    </xf>
    <xf numFmtId="0" fontId="7" fillId="10" borderId="63" xfId="0" applyFont="1" applyFill="1" applyBorder="1" applyAlignment="1">
      <alignment horizontal="center" vertical="center" wrapText="1"/>
    </xf>
    <xf numFmtId="0" fontId="26" fillId="0" borderId="16" xfId="0" applyFont="1" applyBorder="1" applyAlignment="1">
      <alignment horizontal="center" vertical="center"/>
    </xf>
    <xf numFmtId="0" fontId="27" fillId="0" borderId="17" xfId="0" applyFont="1" applyBorder="1" applyAlignment="1" applyProtection="1">
      <alignment vertical="center" wrapText="1"/>
      <protection locked="0"/>
    </xf>
    <xf numFmtId="0" fontId="30" fillId="0" borderId="17" xfId="0" applyFont="1" applyBorder="1" applyAlignment="1" applyProtection="1">
      <alignment horizontal="center" wrapText="1"/>
      <protection locked="0"/>
    </xf>
    <xf numFmtId="0" fontId="27" fillId="0" borderId="20" xfId="0" applyFont="1" applyBorder="1" applyAlignment="1" applyProtection="1">
      <alignment vertical="center" wrapText="1"/>
      <protection locked="0"/>
    </xf>
    <xf numFmtId="0" fontId="30" fillId="0" borderId="20" xfId="0" applyFont="1" applyBorder="1" applyAlignment="1" applyProtection="1">
      <alignment horizontal="center" wrapText="1"/>
      <protection locked="0"/>
    </xf>
    <xf numFmtId="0" fontId="0" fillId="0" borderId="31" xfId="0" applyBorder="1" applyAlignment="1" applyProtection="1">
      <alignment horizontal="center" wrapText="1"/>
      <protection locked="0"/>
    </xf>
    <xf numFmtId="0" fontId="5" fillId="6" borderId="9" xfId="0" applyFont="1" applyFill="1" applyBorder="1" applyAlignment="1">
      <alignment horizontal="center"/>
    </xf>
    <xf numFmtId="0" fontId="5" fillId="6" borderId="10" xfId="0" applyFont="1" applyFill="1" applyBorder="1" applyAlignment="1">
      <alignment horizontal="center"/>
    </xf>
    <xf numFmtId="0" fontId="5" fillId="6" borderId="11" xfId="0" applyFont="1" applyFill="1" applyBorder="1" applyAlignment="1">
      <alignment horizontal="center"/>
    </xf>
    <xf numFmtId="0" fontId="5" fillId="6" borderId="0" xfId="0" applyFont="1" applyFill="1" applyAlignment="1">
      <alignment horizontal="center" vertical="center"/>
    </xf>
    <xf numFmtId="0" fontId="4" fillId="11" borderId="1" xfId="0" applyFont="1" applyFill="1" applyBorder="1" applyAlignment="1">
      <alignment horizontal="center"/>
    </xf>
    <xf numFmtId="0" fontId="4" fillId="12" borderId="1" xfId="0" applyFont="1" applyFill="1" applyBorder="1" applyAlignment="1">
      <alignment horizontal="left" vertical="center" wrapText="1"/>
    </xf>
    <xf numFmtId="0" fontId="0" fillId="0" borderId="1" xfId="0" applyBorder="1" applyAlignment="1">
      <alignment horizontal="center" vertical="center" wrapText="1"/>
    </xf>
    <xf numFmtId="0" fontId="4" fillId="12" borderId="46" xfId="0" applyFont="1" applyFill="1" applyBorder="1" applyAlignment="1">
      <alignment horizontal="left" vertical="center" wrapText="1"/>
    </xf>
    <xf numFmtId="0" fontId="4" fillId="12" borderId="45" xfId="0" applyFont="1" applyFill="1" applyBorder="1" applyAlignment="1">
      <alignment horizontal="left" vertical="center" wrapText="1"/>
    </xf>
    <xf numFmtId="0" fontId="4" fillId="12" borderId="8" xfId="0" applyFont="1" applyFill="1" applyBorder="1" applyAlignment="1">
      <alignment horizontal="left" vertical="center" wrapText="1"/>
    </xf>
    <xf numFmtId="0" fontId="4" fillId="12" borderId="21" xfId="0" applyFont="1" applyFill="1" applyBorder="1" applyAlignment="1">
      <alignment horizontal="left" vertical="center" wrapText="1"/>
    </xf>
    <xf numFmtId="0" fontId="4" fillId="12" borderId="0" xfId="0" applyFont="1" applyFill="1" applyAlignment="1">
      <alignment horizontal="left" vertical="center" wrapText="1"/>
    </xf>
    <xf numFmtId="0" fontId="4" fillId="12" borderId="22" xfId="0" applyFont="1" applyFill="1" applyBorder="1" applyAlignment="1">
      <alignment horizontal="left" vertical="center" wrapText="1"/>
    </xf>
    <xf numFmtId="0" fontId="4" fillId="12" borderId="7" xfId="0" applyFont="1" applyFill="1" applyBorder="1" applyAlignment="1">
      <alignment horizontal="left" vertical="center" wrapText="1"/>
    </xf>
    <xf numFmtId="0" fontId="4" fillId="12" borderId="43" xfId="0" applyFont="1" applyFill="1" applyBorder="1" applyAlignment="1">
      <alignment horizontal="left" vertical="center" wrapText="1"/>
    </xf>
    <xf numFmtId="0" fontId="4" fillId="12" borderId="6" xfId="0" applyFont="1" applyFill="1" applyBorder="1" applyAlignment="1">
      <alignment horizontal="left" vertical="center" wrapText="1"/>
    </xf>
    <xf numFmtId="0" fontId="30" fillId="12" borderId="4" xfId="0" applyFont="1" applyFill="1" applyBorder="1" applyAlignment="1">
      <alignment horizontal="center" vertical="center" wrapText="1"/>
    </xf>
    <xf numFmtId="0" fontId="30" fillId="12" borderId="5" xfId="0" applyFont="1" applyFill="1" applyBorder="1" applyAlignment="1">
      <alignment horizontal="center" vertical="center" wrapText="1"/>
    </xf>
    <xf numFmtId="0" fontId="0" fillId="0" borderId="1" xfId="0" applyBorder="1" applyAlignment="1">
      <alignment horizontal="center" vertical="center"/>
    </xf>
    <xf numFmtId="0" fontId="4" fillId="12" borderId="46" xfId="0" applyFont="1" applyFill="1" applyBorder="1" applyAlignment="1">
      <alignment horizontal="center" vertical="center" wrapText="1"/>
    </xf>
    <xf numFmtId="0" fontId="4" fillId="12" borderId="45"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21"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22" xfId="0" applyFont="1" applyFill="1" applyBorder="1" applyAlignment="1">
      <alignment horizontal="center" vertical="center" wrapText="1"/>
    </xf>
    <xf numFmtId="0" fontId="4" fillId="12" borderId="7" xfId="0" applyFont="1" applyFill="1" applyBorder="1" applyAlignment="1">
      <alignment horizontal="center" vertical="center" wrapText="1"/>
    </xf>
    <xf numFmtId="0" fontId="4" fillId="12" borderId="43"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42" xfId="0" applyFont="1" applyFill="1" applyBorder="1" applyAlignment="1">
      <alignment horizontal="center" vertical="center" wrapText="1"/>
    </xf>
    <xf numFmtId="0" fontId="6" fillId="6" borderId="43" xfId="0" applyFont="1" applyFill="1" applyBorder="1" applyAlignment="1">
      <alignment horizontal="center" vertical="center" wrapText="1"/>
    </xf>
    <xf numFmtId="0" fontId="6" fillId="6" borderId="44" xfId="0" applyFont="1" applyFill="1" applyBorder="1" applyAlignment="1">
      <alignment horizontal="center" vertical="center" wrapText="1"/>
    </xf>
    <xf numFmtId="2" fontId="0" fillId="9" borderId="58" xfId="0" applyNumberFormat="1" applyFill="1" applyBorder="1" applyAlignment="1">
      <alignment horizontal="center" vertical="center" wrapText="1"/>
    </xf>
    <xf numFmtId="2" fontId="0" fillId="9" borderId="40" xfId="0" applyNumberFormat="1" applyFill="1" applyBorder="1" applyAlignment="1">
      <alignment horizontal="center" vertical="center" wrapText="1"/>
    </xf>
    <xf numFmtId="2" fontId="12" fillId="0" borderId="13" xfId="0" applyNumberFormat="1" applyFont="1" applyBorder="1" applyAlignment="1">
      <alignment horizontal="left" vertical="top" wrapText="1"/>
    </xf>
    <xf numFmtId="2" fontId="12" fillId="0" borderId="15" xfId="0" applyNumberFormat="1" applyFont="1" applyBorder="1" applyAlignment="1">
      <alignment horizontal="left" vertical="top" wrapText="1"/>
    </xf>
    <xf numFmtId="2" fontId="12" fillId="0" borderId="0" xfId="0" applyNumberFormat="1" applyFont="1" applyAlignment="1">
      <alignment horizontal="left" vertical="top" wrapText="1"/>
    </xf>
    <xf numFmtId="0" fontId="31" fillId="0" borderId="0" xfId="0" applyFont="1" applyAlignment="1">
      <alignment horizontal="center" vertical="center" wrapText="1"/>
    </xf>
    <xf numFmtId="0" fontId="5" fillId="3" borderId="9" xfId="0" applyFont="1" applyFill="1" applyBorder="1" applyAlignment="1">
      <alignment horizontal="center"/>
    </xf>
    <xf numFmtId="0" fontId="5" fillId="3" borderId="10" xfId="0" applyFont="1" applyFill="1" applyBorder="1" applyAlignment="1">
      <alignment horizontal="center"/>
    </xf>
    <xf numFmtId="0" fontId="5" fillId="3" borderId="11" xfId="0" applyFont="1" applyFill="1" applyBorder="1" applyAlignment="1">
      <alignment horizontal="center"/>
    </xf>
    <xf numFmtId="2" fontId="8" fillId="8" borderId="9" xfId="0" applyNumberFormat="1" applyFont="1" applyFill="1" applyBorder="1" applyAlignment="1">
      <alignment horizontal="left" vertical="center" wrapText="1"/>
    </xf>
    <xf numFmtId="2" fontId="8" fillId="8" borderId="10" xfId="0" applyNumberFormat="1" applyFont="1" applyFill="1" applyBorder="1" applyAlignment="1">
      <alignment horizontal="left" vertical="center" wrapText="1"/>
    </xf>
    <xf numFmtId="2" fontId="8" fillId="8" borderId="11" xfId="0" applyNumberFormat="1" applyFont="1" applyFill="1" applyBorder="1" applyAlignment="1">
      <alignment horizontal="left" vertical="center" wrapText="1"/>
    </xf>
    <xf numFmtId="2" fontId="10" fillId="6" borderId="9" xfId="0" applyNumberFormat="1" applyFont="1" applyFill="1" applyBorder="1" applyAlignment="1">
      <alignment horizontal="center"/>
    </xf>
    <xf numFmtId="2" fontId="10" fillId="6" borderId="10" xfId="0" applyNumberFormat="1" applyFont="1" applyFill="1" applyBorder="1" applyAlignment="1">
      <alignment horizontal="center"/>
    </xf>
    <xf numFmtId="2" fontId="10" fillId="6" borderId="11" xfId="0" applyNumberFormat="1" applyFont="1" applyFill="1" applyBorder="1" applyAlignment="1">
      <alignment horizontal="center"/>
    </xf>
    <xf numFmtId="2" fontId="10" fillId="3" borderId="9" xfId="0" applyNumberFormat="1" applyFont="1" applyFill="1" applyBorder="1" applyAlignment="1">
      <alignment horizontal="center" vertical="center" wrapText="1"/>
    </xf>
    <xf numFmtId="2" fontId="10" fillId="3" borderId="11" xfId="0" applyNumberFormat="1" applyFont="1" applyFill="1" applyBorder="1" applyAlignment="1">
      <alignment horizontal="center" vertical="center" wrapText="1"/>
    </xf>
    <xf numFmtId="1" fontId="29" fillId="0" borderId="9" xfId="4" applyNumberFormat="1" applyFont="1" applyFill="1" applyBorder="1" applyAlignment="1" applyProtection="1">
      <alignment horizontal="center" vertical="center" wrapText="1"/>
    </xf>
    <xf numFmtId="1" fontId="29" fillId="0" borderId="10" xfId="4" applyNumberFormat="1" applyFont="1" applyFill="1" applyBorder="1" applyAlignment="1" applyProtection="1">
      <alignment horizontal="center" vertical="center" wrapText="1"/>
    </xf>
    <xf numFmtId="1" fontId="29" fillId="0" borderId="11" xfId="4" applyNumberFormat="1" applyFont="1" applyFill="1" applyBorder="1" applyAlignment="1" applyProtection="1">
      <alignment horizontal="center" vertical="center" wrapText="1"/>
    </xf>
    <xf numFmtId="0" fontId="7" fillId="0" borderId="2" xfId="0" applyFont="1" applyBorder="1" applyAlignment="1">
      <alignment horizontal="center" vertical="center"/>
    </xf>
    <xf numFmtId="0" fontId="7" fillId="0" borderId="36" xfId="0" applyFont="1" applyBorder="1" applyAlignment="1">
      <alignment horizontal="center" vertical="center"/>
    </xf>
    <xf numFmtId="0" fontId="7" fillId="0" borderId="3" xfId="0" applyFont="1" applyBorder="1" applyAlignment="1">
      <alignment horizontal="center" vertical="center"/>
    </xf>
    <xf numFmtId="0" fontId="8" fillId="8" borderId="38" xfId="0" applyFont="1" applyFill="1" applyBorder="1" applyAlignment="1" applyProtection="1">
      <alignment horizontal="left" vertical="top"/>
      <protection locked="0"/>
    </xf>
    <xf numFmtId="0" fontId="8" fillId="8" borderId="39" xfId="0" applyFont="1" applyFill="1" applyBorder="1" applyAlignment="1" applyProtection="1">
      <alignment horizontal="left" vertical="top"/>
      <protection locked="0"/>
    </xf>
    <xf numFmtId="0" fontId="8" fillId="8" borderId="40" xfId="0" applyFont="1" applyFill="1" applyBorder="1" applyAlignment="1" applyProtection="1">
      <alignment horizontal="left" vertical="top"/>
      <protection locked="0"/>
    </xf>
    <xf numFmtId="0" fontId="8" fillId="8" borderId="32" xfId="0" applyFont="1" applyFill="1" applyBorder="1" applyAlignment="1" applyProtection="1">
      <alignment horizontal="left" vertical="top"/>
      <protection locked="0"/>
    </xf>
    <xf numFmtId="0" fontId="8" fillId="8" borderId="33" xfId="0" applyFont="1" applyFill="1" applyBorder="1" applyAlignment="1" applyProtection="1">
      <alignment horizontal="left" vertical="top"/>
      <protection locked="0"/>
    </xf>
    <xf numFmtId="0" fontId="8" fillId="8" borderId="34" xfId="0" applyFont="1" applyFill="1" applyBorder="1" applyAlignment="1" applyProtection="1">
      <alignment horizontal="left" vertical="top"/>
      <protection locked="0"/>
    </xf>
    <xf numFmtId="0" fontId="16" fillId="8" borderId="35" xfId="0" applyFont="1" applyFill="1" applyBorder="1" applyAlignment="1" applyProtection="1">
      <alignment horizontal="left" vertical="top"/>
      <protection locked="0"/>
    </xf>
    <xf numFmtId="0" fontId="8" fillId="8" borderId="36" xfId="0" applyFont="1" applyFill="1" applyBorder="1" applyAlignment="1" applyProtection="1">
      <alignment horizontal="left" vertical="top"/>
      <protection locked="0"/>
    </xf>
    <xf numFmtId="0" fontId="8" fillId="8" borderId="37" xfId="0" applyFont="1" applyFill="1" applyBorder="1" applyAlignment="1" applyProtection="1">
      <alignment horizontal="left" vertical="top"/>
      <protection locked="0"/>
    </xf>
    <xf numFmtId="0" fontId="8" fillId="8" borderId="35" xfId="0" applyFont="1" applyFill="1" applyBorder="1" applyAlignment="1" applyProtection="1">
      <alignment horizontal="left" vertical="top" wrapText="1"/>
      <protection locked="0"/>
    </xf>
    <xf numFmtId="0" fontId="8" fillId="8" borderId="36" xfId="0" applyFont="1" applyFill="1" applyBorder="1" applyAlignment="1" applyProtection="1">
      <alignment horizontal="left" vertical="top" wrapText="1"/>
      <protection locked="0"/>
    </xf>
    <xf numFmtId="0" fontId="8" fillId="8" borderId="37" xfId="0" applyFont="1" applyFill="1" applyBorder="1" applyAlignment="1" applyProtection="1">
      <alignment horizontal="left" vertical="top" wrapText="1"/>
      <protection locked="0"/>
    </xf>
    <xf numFmtId="0" fontId="7" fillId="0" borderId="1" xfId="0" applyFont="1" applyBorder="1" applyAlignment="1">
      <alignment horizontal="left" vertical="center"/>
    </xf>
    <xf numFmtId="0" fontId="4" fillId="8" borderId="1" xfId="0" applyFont="1" applyFill="1" applyBorder="1" applyAlignment="1">
      <alignment horizontal="center"/>
    </xf>
    <xf numFmtId="0" fontId="5" fillId="6" borderId="2" xfId="0" applyFont="1" applyFill="1" applyBorder="1" applyAlignment="1">
      <alignment horizontal="center"/>
    </xf>
    <xf numFmtId="0" fontId="5" fillId="6" borderId="36" xfId="0" applyFont="1" applyFill="1" applyBorder="1" applyAlignment="1">
      <alignment horizontal="center"/>
    </xf>
    <xf numFmtId="0" fontId="5" fillId="6" borderId="3" xfId="0" applyFont="1" applyFill="1" applyBorder="1" applyAlignment="1">
      <alignment horizontal="center"/>
    </xf>
    <xf numFmtId="0" fontId="4" fillId="0" borderId="0" xfId="0" applyFont="1" applyAlignment="1">
      <alignment horizontal="center"/>
    </xf>
    <xf numFmtId="0" fontId="7" fillId="0" borderId="0" xfId="0" applyFont="1" applyAlignment="1">
      <alignment horizontal="left" vertical="center" wrapText="1"/>
    </xf>
    <xf numFmtId="0" fontId="11" fillId="4" borderId="9" xfId="0" applyFont="1" applyFill="1" applyBorder="1" applyAlignment="1" applyProtection="1">
      <alignment horizontal="center"/>
      <protection locked="0"/>
    </xf>
    <xf numFmtId="0" fontId="11" fillId="4" borderId="10" xfId="0" applyFont="1" applyFill="1" applyBorder="1" applyAlignment="1" applyProtection="1">
      <alignment horizontal="center"/>
      <protection locked="0"/>
    </xf>
    <xf numFmtId="0" fontId="11" fillId="4" borderId="11" xfId="0" applyFont="1" applyFill="1" applyBorder="1" applyAlignment="1" applyProtection="1">
      <alignment horizontal="center"/>
      <protection locked="0"/>
    </xf>
    <xf numFmtId="0" fontId="16" fillId="8" borderId="38" xfId="0" applyFont="1" applyFill="1" applyBorder="1" applyAlignment="1">
      <alignment horizontal="left" vertical="center"/>
    </xf>
    <xf numFmtId="0" fontId="8" fillId="8" borderId="39" xfId="0" applyFont="1" applyFill="1" applyBorder="1" applyAlignment="1">
      <alignment horizontal="left" vertical="center"/>
    </xf>
    <xf numFmtId="0" fontId="8" fillId="8" borderId="40" xfId="0" applyFont="1" applyFill="1" applyBorder="1" applyAlignment="1">
      <alignment horizontal="left" vertical="center"/>
    </xf>
    <xf numFmtId="0" fontId="5" fillId="6" borderId="1" xfId="0" applyFont="1" applyFill="1" applyBorder="1" applyAlignment="1">
      <alignment horizontal="center"/>
    </xf>
    <xf numFmtId="0" fontId="7" fillId="0" borderId="1" xfId="0" applyFont="1" applyBorder="1" applyAlignment="1">
      <alignment horizontal="center" vertical="center" wrapText="1"/>
    </xf>
    <xf numFmtId="0" fontId="11" fillId="4" borderId="9" xfId="0" applyFont="1" applyFill="1" applyBorder="1" applyAlignment="1">
      <alignment horizontal="center"/>
    </xf>
    <xf numFmtId="0" fontId="11" fillId="4" borderId="10" xfId="0" applyFont="1" applyFill="1" applyBorder="1" applyAlignment="1">
      <alignment horizontal="center"/>
    </xf>
    <xf numFmtId="0" fontId="11" fillId="4" borderId="11" xfId="0" applyFont="1" applyFill="1" applyBorder="1" applyAlignment="1">
      <alignment horizontal="center"/>
    </xf>
    <xf numFmtId="0" fontId="8" fillId="8" borderId="32" xfId="0" applyFont="1" applyFill="1" applyBorder="1" applyAlignment="1">
      <alignment horizontal="left" vertical="center"/>
    </xf>
    <xf numFmtId="0" fontId="8" fillId="8" borderId="33" xfId="0" applyFont="1" applyFill="1" applyBorder="1" applyAlignment="1">
      <alignment horizontal="left" vertical="center"/>
    </xf>
    <xf numFmtId="0" fontId="8" fillId="8" borderId="34" xfId="0" applyFont="1" applyFill="1" applyBorder="1" applyAlignment="1">
      <alignment horizontal="left" vertical="center"/>
    </xf>
    <xf numFmtId="0" fontId="16" fillId="8" borderId="35" xfId="0" applyFont="1" applyFill="1" applyBorder="1" applyAlignment="1">
      <alignment horizontal="left" vertical="center"/>
    </xf>
    <xf numFmtId="0" fontId="8" fillId="8" borderId="36" xfId="0" applyFont="1" applyFill="1" applyBorder="1" applyAlignment="1">
      <alignment horizontal="left" vertical="center"/>
    </xf>
    <xf numFmtId="0" fontId="8" fillId="8" borderId="37" xfId="0" applyFont="1" applyFill="1" applyBorder="1" applyAlignment="1">
      <alignment horizontal="left" vertical="center"/>
    </xf>
    <xf numFmtId="0" fontId="8" fillId="8" borderId="35" xfId="0" applyFont="1" applyFill="1" applyBorder="1" applyAlignment="1">
      <alignment horizontal="left" vertical="center" wrapText="1"/>
    </xf>
    <xf numFmtId="0" fontId="8" fillId="8" borderId="36" xfId="0" applyFont="1" applyFill="1" applyBorder="1" applyAlignment="1">
      <alignment horizontal="left" vertical="center" wrapText="1"/>
    </xf>
    <xf numFmtId="0" fontId="8" fillId="8" borderId="37" xfId="0" applyFont="1" applyFill="1" applyBorder="1" applyAlignment="1">
      <alignment horizontal="left" vertical="center" wrapText="1"/>
    </xf>
    <xf numFmtId="0" fontId="8" fillId="8" borderId="38" xfId="0" applyFont="1" applyFill="1" applyBorder="1" applyAlignment="1">
      <alignment horizontal="left" vertical="center"/>
    </xf>
    <xf numFmtId="0" fontId="7" fillId="0" borderId="1" xfId="0" applyFont="1" applyBorder="1" applyAlignment="1">
      <alignment horizontal="left" vertical="center" wrapText="1"/>
    </xf>
    <xf numFmtId="0" fontId="7" fillId="0" borderId="45" xfId="0" applyFont="1" applyBorder="1" applyAlignment="1">
      <alignment horizontal="left" vertical="center" wrapText="1"/>
    </xf>
    <xf numFmtId="0" fontId="25" fillId="8" borderId="38" xfId="0" applyFont="1" applyFill="1" applyBorder="1" applyAlignment="1">
      <alignment horizontal="left" vertical="center"/>
    </xf>
    <xf numFmtId="0" fontId="14" fillId="8" borderId="1" xfId="0" applyFont="1" applyFill="1" applyBorder="1" applyAlignment="1" applyProtection="1">
      <alignment horizontal="left" vertical="top" wrapText="1"/>
      <protection locked="0"/>
    </xf>
    <xf numFmtId="0" fontId="8" fillId="8" borderId="19" xfId="0" applyFont="1" applyFill="1" applyBorder="1" applyAlignment="1">
      <alignment horizontal="left" vertical="top"/>
    </xf>
    <xf numFmtId="0" fontId="8" fillId="8" borderId="20" xfId="0" applyFont="1" applyFill="1" applyBorder="1" applyAlignment="1">
      <alignment horizontal="left" vertical="top"/>
    </xf>
    <xf numFmtId="0" fontId="8" fillId="8" borderId="31" xfId="0" applyFont="1" applyFill="1" applyBorder="1" applyAlignment="1">
      <alignment horizontal="left" vertical="top"/>
    </xf>
    <xf numFmtId="0" fontId="22" fillId="8" borderId="9" xfId="0" applyFont="1" applyFill="1" applyBorder="1" applyAlignment="1">
      <alignment horizontal="center" vertical="center"/>
    </xf>
    <xf numFmtId="0" fontId="22" fillId="8" borderId="10" xfId="0" applyFont="1" applyFill="1" applyBorder="1" applyAlignment="1">
      <alignment horizontal="center" vertical="center"/>
    </xf>
    <xf numFmtId="0" fontId="22" fillId="8" borderId="11" xfId="0" applyFont="1" applyFill="1" applyBorder="1" applyAlignment="1">
      <alignment horizontal="center" vertical="center"/>
    </xf>
    <xf numFmtId="0" fontId="11" fillId="4" borderId="12"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4" xfId="0" applyFont="1" applyFill="1" applyBorder="1" applyAlignment="1">
      <alignment horizontal="left" vertical="center"/>
    </xf>
    <xf numFmtId="0" fontId="8" fillId="8" borderId="16" xfId="0" applyFont="1" applyFill="1" applyBorder="1" applyAlignment="1">
      <alignment horizontal="left" vertical="top"/>
    </xf>
    <xf numFmtId="0" fontId="8" fillId="8" borderId="17" xfId="0" applyFont="1" applyFill="1" applyBorder="1" applyAlignment="1">
      <alignment horizontal="left" vertical="top"/>
    </xf>
    <xf numFmtId="0" fontId="8" fillId="8" borderId="23" xfId="0" applyFont="1" applyFill="1" applyBorder="1" applyAlignment="1">
      <alignment horizontal="left" vertical="top"/>
    </xf>
    <xf numFmtId="0" fontId="8" fillId="8" borderId="18" xfId="0" applyFont="1" applyFill="1" applyBorder="1" applyAlignment="1">
      <alignment horizontal="left" vertical="top"/>
    </xf>
    <xf numFmtId="0" fontId="8" fillId="8" borderId="1" xfId="0" applyFont="1" applyFill="1" applyBorder="1" applyAlignment="1">
      <alignment horizontal="left" vertical="top"/>
    </xf>
    <xf numFmtId="0" fontId="8" fillId="8" borderId="28" xfId="0" applyFont="1" applyFill="1" applyBorder="1" applyAlignment="1">
      <alignment horizontal="left" vertical="top"/>
    </xf>
    <xf numFmtId="0" fontId="8" fillId="8" borderId="53" xfId="0" applyFont="1" applyFill="1" applyBorder="1" applyAlignment="1">
      <alignment horizontal="left" vertical="top" wrapText="1"/>
    </xf>
    <xf numFmtId="0" fontId="8" fillId="8" borderId="0" xfId="0" applyFont="1" applyFill="1" applyAlignment="1">
      <alignment horizontal="left" vertical="top" wrapText="1"/>
    </xf>
    <xf numFmtId="0" fontId="8" fillId="8" borderId="55" xfId="0" applyFont="1" applyFill="1" applyBorder="1" applyAlignment="1">
      <alignment horizontal="left" vertical="top" wrapText="1"/>
    </xf>
    <xf numFmtId="0" fontId="8" fillId="8" borderId="54" xfId="0" applyFont="1" applyFill="1" applyBorder="1" applyAlignment="1">
      <alignment horizontal="left" vertical="top" wrapText="1"/>
    </xf>
    <xf numFmtId="0" fontId="8" fillId="8" borderId="15" xfId="0" applyFont="1" applyFill="1" applyBorder="1" applyAlignment="1">
      <alignment horizontal="left" vertical="top" wrapText="1"/>
    </xf>
    <xf numFmtId="0" fontId="8" fillId="8" borderId="56" xfId="0" applyFont="1" applyFill="1" applyBorder="1" applyAlignment="1">
      <alignment horizontal="left" vertical="top" wrapText="1"/>
    </xf>
    <xf numFmtId="0" fontId="4" fillId="7" borderId="9" xfId="0" applyFont="1" applyFill="1" applyBorder="1" applyAlignment="1">
      <alignment horizontal="center"/>
    </xf>
    <xf numFmtId="0" fontId="4" fillId="7" borderId="10" xfId="0" applyFont="1" applyFill="1" applyBorder="1" applyAlignment="1">
      <alignment horizontal="center"/>
    </xf>
    <xf numFmtId="0" fontId="4" fillId="7" borderId="11" xfId="0" applyFont="1" applyFill="1" applyBorder="1" applyAlignment="1">
      <alignment horizontal="center"/>
    </xf>
  </cellXfs>
  <cellStyles count="9">
    <cellStyle name="Millares [0]" xfId="8" builtinId="6"/>
    <cellStyle name="Millares 2" xfId="1" xr:uid="{00000000-0005-0000-0000-000001000000}"/>
    <cellStyle name="Moneda" xfId="2" builtinId="4"/>
    <cellStyle name="Moneda [0]" xfId="6" builtinId="7"/>
    <cellStyle name="Moneda 2" xfId="3" xr:uid="{00000000-0005-0000-0000-000004000000}"/>
    <cellStyle name="Normal" xfId="0" builtinId="0"/>
    <cellStyle name="Normal 2" xfId="7" xr:uid="{59BA3D7D-1D49-4A84-8A13-1E30B297575D}"/>
    <cellStyle name="Porcentaje" xfId="4" builtinId="5"/>
    <cellStyle name="Porcentual 2" xfId="5" xr:uid="{00000000-0005-0000-0000-000007000000}"/>
  </cellStyles>
  <dxfs count="15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numFmt numFmtId="171" formatCode="#,##0_ ;\-#,##0\ "/>
      <fill>
        <patternFill patternType="solid">
          <fgColor indexed="64"/>
          <bgColor theme="2" tint="-9.9978637043366805E-2"/>
        </patternFill>
      </fill>
      <border diagonalUp="0" diagonalDown="0" outline="0">
        <left style="thin">
          <color indexed="64"/>
        </left>
        <right style="medium">
          <color indexed="64"/>
        </right>
        <top style="thin">
          <color indexed="64"/>
        </top>
        <bottom style="medium">
          <color indexed="64"/>
        </bottom>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numFmt numFmtId="171" formatCode="#,##0_ ;\-#,##0\ "/>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auto="1"/>
        <name val="Calibri"/>
        <family val="2"/>
        <scheme val="minor"/>
      </font>
      <numFmt numFmtId="3" formatCode="#,##0"/>
      <fill>
        <patternFill patternType="solid">
          <fgColor indexed="64"/>
          <bgColor theme="2" tint="-9.9978637043366805E-2"/>
        </patternFill>
      </fill>
      <alignment horizontal="center"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0"/>
        <color theme="1"/>
        <name val="Calibri"/>
        <scheme val="minor"/>
      </font>
      <numFmt numFmtId="3" formatCode="#,##0"/>
      <fill>
        <patternFill patternType="solid">
          <fgColor indexed="64"/>
          <bgColor theme="2" tint="-9.9978637043366805E-2"/>
        </patternFill>
      </fill>
      <alignment horizontal="right"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i val="0"/>
        <strike val="0"/>
        <condense val="0"/>
        <extend val="0"/>
        <outline val="0"/>
        <shadow val="0"/>
        <u val="none"/>
        <vertAlign val="baseline"/>
        <sz val="10"/>
        <color auto="1"/>
        <name val="Calibri"/>
        <family val="2"/>
        <scheme val="minor"/>
      </font>
      <numFmt numFmtId="3" formatCode="#,##0"/>
      <fill>
        <patternFill patternType="solid">
          <fgColor indexed="64"/>
          <bgColor theme="2" tint="-9.9978637043366805E-2"/>
        </patternFill>
      </fill>
      <alignment horizontal="center"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numFmt numFmtId="3" formatCode="#,##0"/>
      <fill>
        <patternFill patternType="solid">
          <fgColor indexed="64"/>
          <bgColor theme="2" tint="-9.9978637043366805E-2"/>
        </patternFill>
      </fill>
      <alignment horizontal="center"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numFmt numFmtId="3" formatCode="#,##0"/>
      <fill>
        <patternFill patternType="solid">
          <fgColor indexed="64"/>
          <bgColor theme="2" tint="-9.9978637043366805E-2"/>
        </patternFill>
      </fill>
      <alignment horizontal="center"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numFmt numFmtId="3" formatCode="#,##0"/>
      <fill>
        <patternFill patternType="solid">
          <fgColor indexed="64"/>
          <bgColor theme="2" tint="-9.9978637043366805E-2"/>
        </patternFill>
      </fill>
      <alignment horizontal="center"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0"/>
        <color theme="1"/>
        <name val="Calibri"/>
        <scheme val="minor"/>
      </font>
      <numFmt numFmtId="3" formatCode="#,##0"/>
      <alignment horizontal="right"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numFmt numFmtId="3" formatCode="#,##0"/>
      <fill>
        <patternFill patternType="solid">
          <fgColor indexed="64"/>
          <bgColor theme="2" tint="-9.9978637043366805E-2"/>
        </patternFill>
      </fill>
      <alignment horizontal="center"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0"/>
        <color theme="1"/>
        <name val="Calibri"/>
        <scheme val="minor"/>
      </font>
      <numFmt numFmtId="3" formatCode="#,##0"/>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numFmt numFmtId="3" formatCode="#,##0"/>
      <alignment horizontal="center" vertical="center" textRotation="0" wrapText="1" indent="0" justifyLastLine="0" shrinkToFit="0" readingOrder="0"/>
      <border diagonalUp="0" diagonalDown="0" outline="0">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scheme val="minor"/>
      </font>
      <numFmt numFmtId="3" formatCode="#,##0"/>
      <alignment horizontal="right"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Calibri"/>
        <scheme val="minor"/>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Calibri"/>
        <scheme val="minor"/>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Calibri"/>
        <scheme val="minor"/>
      </font>
      <alignment horizontal="justify" vertical="top" textRotation="0" wrapText="1" indent="0" justifyLastLine="0" shrinkToFit="0" readingOrder="0"/>
      <border diagonalUp="0" diagonalDown="0">
        <left/>
        <right style="thin">
          <color indexed="64"/>
        </right>
        <top style="thin">
          <color indexed="64"/>
        </top>
        <bottom style="thin">
          <color indexed="64"/>
        </bottom>
        <vertical/>
        <horizontal style="thin">
          <color indexed="64"/>
        </horizontal>
      </border>
      <protection locked="0" hidden="0"/>
    </dxf>
    <dxf>
      <border>
        <top style="thin">
          <color indexed="64"/>
        </top>
      </border>
    </dxf>
    <dxf>
      <font>
        <b/>
        <i val="0"/>
        <strike val="0"/>
        <condense val="0"/>
        <extend val="0"/>
        <outline val="0"/>
        <shadow val="0"/>
        <u val="none"/>
        <vertAlign val="baseline"/>
        <sz val="10"/>
        <color auto="1"/>
        <name val="Calibri"/>
        <family val="2"/>
        <scheme val="minor"/>
      </font>
      <fill>
        <patternFill patternType="solid">
          <fgColor indexed="64"/>
          <bgColor rgb="FF6BEB6B"/>
        </patternFill>
      </fill>
      <alignment horizontal="center" vertical="center" textRotation="0" wrapText="1" indent="0" justifyLastLine="0" shrinkToFit="0" readingOrder="0"/>
      <protection locked="1" hidden="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scheme val="minor"/>
      </font>
      <numFmt numFmtId="168" formatCode="&quot;$&quot;\ #,##0"/>
      <alignment horizontal="justify"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64"/>
          <bgColor rgb="FF6BEB6B"/>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auto="1"/>
        <name val="Calibri"/>
        <family val="2"/>
        <scheme val="minor"/>
      </font>
      <numFmt numFmtId="171" formatCode="#,##0_ ;\-#,##0\ "/>
      <fill>
        <patternFill patternType="solid">
          <fgColor indexed="64"/>
          <bgColor theme="2" tint="-9.9978637043366805E-2"/>
        </patternFill>
      </fill>
      <alignment horizontal="center" vertical="center" textRotation="0" wrapText="1" indent="0" justifyLastLine="0" shrinkToFit="0" readingOrder="0"/>
      <border diagonalUp="0" diagonalDown="0" outline="0">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scheme val="minor"/>
      </font>
      <numFmt numFmtId="171" formatCode="#,##0_ ;\-#,##0\ "/>
      <fill>
        <patternFill patternType="solid">
          <fgColor indexed="64"/>
          <bgColor theme="2" tint="-9.9978637043366805E-2"/>
        </patternFill>
      </fill>
      <alignment horizontal="right" vertical="center" textRotation="0" wrapText="1" indent="0" justifyLastLine="0" shrinkToFit="0" readingOrder="0"/>
      <border diagonalUp="0" diagonalDown="0">
        <left/>
        <right/>
        <top/>
        <bottom style="thin">
          <color rgb="FF000000"/>
        </bottom>
      </border>
      <protection locked="1" hidden="0"/>
    </dxf>
    <dxf>
      <font>
        <b/>
        <i val="0"/>
        <strike val="0"/>
        <condense val="0"/>
        <extend val="0"/>
        <outline val="0"/>
        <shadow val="0"/>
        <u val="none"/>
        <vertAlign val="baseline"/>
        <sz val="10"/>
        <color auto="1"/>
        <name val="Calibri"/>
        <family val="2"/>
        <scheme val="minor"/>
      </font>
      <numFmt numFmtId="171" formatCode="#,##0_ ;\-#,##0\ "/>
      <fill>
        <patternFill patternType="solid">
          <fgColor indexed="64"/>
          <bgColor theme="2" tint="-9.9978637043366805E-2"/>
        </patternFill>
      </fill>
      <alignment horizontal="center" vertical="center" textRotation="0" wrapText="1" indent="0" justifyLastLine="0" shrinkToFit="0" readingOrder="0"/>
      <border diagonalUp="0" diagonalDown="0" outline="0">
        <left/>
        <right style="thin">
          <color indexed="64"/>
        </right>
        <top style="medium">
          <color indexed="64"/>
        </top>
        <bottom style="medium">
          <color indexed="64"/>
        </bottom>
      </border>
    </dxf>
    <dxf>
      <font>
        <b val="0"/>
        <i val="0"/>
        <strike val="0"/>
        <condense val="0"/>
        <extend val="0"/>
        <outline val="0"/>
        <shadow val="0"/>
        <u val="none"/>
        <vertAlign val="baseline"/>
        <sz val="10"/>
        <color theme="1"/>
        <name val="Calibri"/>
        <family val="2"/>
        <scheme val="minor"/>
      </font>
      <numFmt numFmtId="171" formatCode="#,##0_ ;\-#,##0\ "/>
      <alignment horizontal="righ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0"/>
        <color auto="1"/>
        <name val="Calibri"/>
        <family val="2"/>
        <scheme val="minor"/>
      </font>
      <numFmt numFmtId="171" formatCode="#,##0_ ;\-#,##0\ "/>
      <fill>
        <patternFill patternType="solid">
          <fgColor indexed="64"/>
          <bgColor theme="2" tint="-9.9978637043366805E-2"/>
        </patternFill>
      </fill>
      <alignment horizontal="center" vertical="center" textRotation="0" wrapText="1" indent="0" justifyLastLine="0" shrinkToFit="0" readingOrder="0"/>
      <border diagonalUp="0" diagonalDown="0" outline="0">
        <left/>
        <right style="thin">
          <color indexed="64"/>
        </right>
        <top style="medium">
          <color indexed="64"/>
        </top>
        <bottom style="medium">
          <color indexed="64"/>
        </bottom>
      </border>
    </dxf>
    <dxf>
      <font>
        <b val="0"/>
        <i val="0"/>
        <strike val="0"/>
        <condense val="0"/>
        <extend val="0"/>
        <outline val="0"/>
        <shadow val="0"/>
        <u val="none"/>
        <vertAlign val="baseline"/>
        <sz val="10"/>
        <color theme="1"/>
        <name val="Calibri"/>
        <family val="2"/>
        <scheme val="minor"/>
      </font>
      <numFmt numFmtId="171" formatCode="#,##0_ ;\-#,##0\ "/>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0"/>
        <color auto="1"/>
        <name val="Calibri"/>
        <family val="2"/>
        <scheme val="minor"/>
      </font>
      <numFmt numFmtId="171" formatCode="#,##0_ ;\-#,##0\ "/>
      <fill>
        <patternFill patternType="solid">
          <fgColor indexed="64"/>
          <bgColor theme="2" tint="-9.9978637043366805E-2"/>
        </patternFill>
      </fill>
      <alignment horizontal="center" vertical="center" textRotation="0" wrapText="1" indent="0" justifyLastLine="0" shrinkToFit="0" readingOrder="0"/>
      <border diagonalUp="0" diagonalDown="0" outline="0">
        <left/>
        <right style="thin">
          <color indexed="64"/>
        </right>
        <top style="medium">
          <color indexed="64"/>
        </top>
        <bottom style="medium">
          <color indexed="64"/>
        </bottom>
      </border>
    </dxf>
    <dxf>
      <font>
        <b val="0"/>
        <i val="0"/>
        <strike val="0"/>
        <condense val="0"/>
        <extend val="0"/>
        <outline val="0"/>
        <shadow val="0"/>
        <u val="none"/>
        <vertAlign val="baseline"/>
        <sz val="10"/>
        <color theme="1"/>
        <name val="Calibri"/>
        <scheme val="minor"/>
      </font>
      <numFmt numFmtId="171" formatCode="#,##0_ ;\-#,##0\ "/>
      <fill>
        <patternFill patternType="solid">
          <fgColor indexed="64"/>
          <bgColor theme="2" tint="-9.9978637043366805E-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0"/>
        <color auto="1"/>
        <name val="Calibri"/>
        <family val="2"/>
        <scheme val="minor"/>
      </font>
      <numFmt numFmtId="171" formatCode="#,##0_ ;\-#,##0\ "/>
      <fill>
        <patternFill patternType="solid">
          <fgColor indexed="64"/>
          <bgColor theme="2" tint="-9.9978637043366805E-2"/>
        </patternFill>
      </fill>
      <alignment horizontal="center" vertical="center" textRotation="0" wrapText="1" indent="0" justifyLastLine="0" shrinkToFit="0" readingOrder="0"/>
      <border diagonalUp="0" diagonalDown="0" outline="0">
        <left/>
        <right style="thin">
          <color indexed="64"/>
        </right>
        <top style="medium">
          <color indexed="64"/>
        </top>
        <bottom style="medium">
          <color indexed="64"/>
        </bottom>
      </border>
    </dxf>
    <dxf>
      <font>
        <b val="0"/>
        <i val="0"/>
        <strike val="0"/>
        <condense val="0"/>
        <extend val="0"/>
        <outline val="0"/>
        <shadow val="0"/>
        <u val="none"/>
        <vertAlign val="baseline"/>
        <sz val="10"/>
        <color theme="1"/>
        <name val="Calibri"/>
        <family val="2"/>
        <scheme val="minor"/>
      </font>
      <numFmt numFmtId="171" formatCode="#,##0_ ;\-#,##0\ "/>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0"/>
        <color auto="1"/>
        <name val="Calibri"/>
        <family val="2"/>
        <scheme val="minor"/>
      </font>
      <numFmt numFmtId="171" formatCode="#,##0_ ;\-#,##0\ "/>
      <fill>
        <patternFill patternType="solid">
          <fgColor indexed="64"/>
          <bgColor theme="2" tint="-9.9978637043366805E-2"/>
        </patternFill>
      </fill>
      <alignment horizontal="center" vertical="center" textRotation="0" wrapText="1" indent="0" justifyLastLine="0" shrinkToFit="0" readingOrder="0"/>
      <border diagonalUp="0" diagonalDown="0" outline="0">
        <left style="medium">
          <color indexed="64"/>
        </left>
        <right style="thin">
          <color indexed="64"/>
        </right>
        <top style="medium">
          <color indexed="64"/>
        </top>
        <bottom style="medium">
          <color indexed="64"/>
        </bottom>
      </border>
    </dxf>
    <dxf>
      <font>
        <strike val="0"/>
        <outline val="0"/>
        <shadow val="0"/>
        <vertAlign val="baseline"/>
        <sz val="10"/>
        <name val="Calibri"/>
        <scheme val="minor"/>
      </font>
      <numFmt numFmtId="171" formatCode="#,##0_ ;\-#,##0\ "/>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right style="medium">
          <color indexed="64"/>
        </right>
        <top style="medium">
          <color indexed="64"/>
        </top>
        <bottom style="medium">
          <color indexed="64"/>
        </bottom>
      </border>
    </dxf>
    <dxf>
      <font>
        <strike val="0"/>
        <outline val="0"/>
        <shadow val="0"/>
        <vertAlign val="baseline"/>
        <sz val="10"/>
        <name val="Calibri"/>
        <scheme val="minor"/>
      </font>
      <numFmt numFmtId="167"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right/>
        <top style="medium">
          <color indexed="64"/>
        </top>
        <bottom style="medium">
          <color indexed="64"/>
        </bottom>
      </border>
    </dxf>
    <dxf>
      <font>
        <strike val="0"/>
        <outline val="0"/>
        <shadow val="0"/>
        <vertAlign val="baseline"/>
        <sz val="10"/>
        <name val="Calibri"/>
        <scheme val="minor"/>
      </font>
      <numFmt numFmtId="167"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0"/>
        <color auto="1"/>
        <name val="Calibri"/>
        <family val="2"/>
        <scheme val="minor"/>
      </font>
      <fill>
        <patternFill patternType="solid">
          <fgColor indexed="64"/>
          <bgColor rgb="FF6BEB6B"/>
        </patternFill>
      </fill>
      <alignment horizontal="center" vertical="center" textRotation="0" wrapText="1" indent="0" justifyLastLine="0" shrinkToFit="0" readingOrder="0"/>
      <protection locked="1" hidden="0"/>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64"/>
          <bgColor rgb="FF6BEB6B"/>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auto="1"/>
        <name val="Calibri"/>
        <family val="2"/>
        <scheme val="minor"/>
      </font>
      <numFmt numFmtId="171" formatCode="#,##0_ ;\-#,##0\ "/>
      <fill>
        <patternFill patternType="solid">
          <fgColor indexed="64"/>
          <bgColor theme="2" tint="-9.9978637043366805E-2"/>
        </patternFill>
      </fill>
      <alignment horizontal="right" vertical="center" textRotation="0" wrapText="1" indent="0" justifyLastLine="0" shrinkToFit="0" readingOrder="0"/>
      <border diagonalUp="0" diagonalDown="0" outline="0">
        <left style="thin">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scheme val="minor"/>
      </font>
      <numFmt numFmtId="171" formatCode="#,##0_ ;\-#,##0\ "/>
      <fill>
        <patternFill patternType="solid">
          <fgColor indexed="64"/>
          <bgColor theme="2" tint="-9.9978637043366805E-2"/>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71" formatCode="#,##0_ ;\-#,##0\ "/>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numFmt numFmtId="171" formatCode="#,##0_ ;\-#,##0\ "/>
      <fill>
        <patternFill patternType="solid">
          <fgColor indexed="64"/>
          <bgColor theme="2" tint="-9.9978637043366805E-2"/>
        </patternFill>
      </fill>
      <alignment horizontal="right" vertical="center" textRotation="0" wrapText="1" indent="0" justifyLastLine="0" shrinkToFit="0" readingOrder="0"/>
      <border diagonalUp="0" diagonalDown="0" outline="0">
        <left style="thin">
          <color indexed="64"/>
        </left>
        <right/>
        <top style="medium">
          <color indexed="64"/>
        </top>
        <bottom style="medium">
          <color indexed="64"/>
        </bottom>
      </border>
    </dxf>
    <dxf>
      <font>
        <b val="0"/>
        <i val="0"/>
        <strike val="0"/>
        <condense val="0"/>
        <extend val="0"/>
        <outline val="0"/>
        <shadow val="0"/>
        <u val="none"/>
        <vertAlign val="baseline"/>
        <sz val="10"/>
        <color theme="1"/>
        <name val="Calibri"/>
        <family val="2"/>
        <scheme val="minor"/>
      </font>
      <numFmt numFmtId="171" formatCode="#,##0_ ;\-#,##0\ "/>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Calibri"/>
        <family val="2"/>
        <scheme val="minor"/>
      </font>
      <numFmt numFmtId="171" formatCode="#,##0_ ;\-#,##0\ "/>
      <fill>
        <patternFill patternType="solid">
          <fgColor indexed="64"/>
          <bgColor theme="2" tint="-9.9978637043366805E-2"/>
        </patternFill>
      </fill>
      <alignment horizontal="right" vertical="center" textRotation="0" wrapText="1" indent="0" justifyLastLine="0" shrinkToFit="0" readingOrder="0"/>
      <border diagonalUp="0" diagonalDown="0" outline="0">
        <left style="thin">
          <color indexed="64"/>
        </left>
        <right/>
        <top style="medium">
          <color indexed="64"/>
        </top>
        <bottom style="medium">
          <color indexed="64"/>
        </bottom>
      </border>
    </dxf>
    <dxf>
      <font>
        <b val="0"/>
        <i val="0"/>
        <strike val="0"/>
        <condense val="0"/>
        <extend val="0"/>
        <outline val="0"/>
        <shadow val="0"/>
        <u val="none"/>
        <vertAlign val="baseline"/>
        <sz val="10"/>
        <color theme="1"/>
        <name val="Calibri"/>
        <family val="2"/>
        <scheme val="minor"/>
      </font>
      <numFmt numFmtId="171" formatCode="#,##0_ ;\-#,##0\ "/>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Calibri"/>
        <family val="2"/>
        <scheme val="minor"/>
      </font>
      <numFmt numFmtId="171" formatCode="#,##0_ ;\-#,##0\ "/>
      <fill>
        <patternFill patternType="solid">
          <fgColor indexed="64"/>
          <bgColor theme="2" tint="-9.9978637043366805E-2"/>
        </patternFill>
      </fill>
      <alignment horizontal="right" vertical="center" textRotation="0" wrapText="1" indent="0" justifyLastLine="0" shrinkToFit="0" readingOrder="0"/>
      <border diagonalUp="0" diagonalDown="0" outline="0">
        <left style="thin">
          <color indexed="64"/>
        </left>
        <right/>
        <top style="medium">
          <color indexed="64"/>
        </top>
        <bottom style="medium">
          <color indexed="64"/>
        </bottom>
      </border>
    </dxf>
    <dxf>
      <font>
        <b val="0"/>
        <i val="0"/>
        <strike val="0"/>
        <condense val="0"/>
        <extend val="0"/>
        <outline val="0"/>
        <shadow val="0"/>
        <u val="none"/>
        <vertAlign val="baseline"/>
        <sz val="10"/>
        <color theme="1"/>
        <name val="Calibri"/>
        <scheme val="minor"/>
      </font>
      <numFmt numFmtId="171" formatCode="#,##0_ ;\-#,##0\ "/>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Calibri"/>
        <family val="2"/>
        <scheme val="minor"/>
      </font>
      <numFmt numFmtId="171" formatCode="#,##0_ ;\-#,##0\ "/>
      <fill>
        <patternFill patternType="solid">
          <fgColor indexed="64"/>
          <bgColor theme="2" tint="-9.9978637043366805E-2"/>
        </patternFill>
      </fill>
      <alignment horizontal="right"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Calibri"/>
        <scheme val="minor"/>
      </font>
      <numFmt numFmtId="171" formatCode="#,##0_ ;\-#,##0\ "/>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scheme val="minor"/>
      </font>
      <numFmt numFmtId="171" formatCode="#,##0_ ;\-#,##0\ "/>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Calibri"/>
        <scheme val="minor"/>
      </font>
      <numFmt numFmtId="171" formatCode="#,##0_ ;\-#,##0\ "/>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Calibri"/>
        <scheme val="minor"/>
      </font>
      <numFmt numFmtId="171" formatCode="#,##0_ ;\-#,##0\ "/>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Calibri"/>
        <scheme val="minor"/>
      </font>
      <numFmt numFmtId="171" formatCode="#,##0_ ;\-#,##0\ "/>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diagonalUp="0" diagonalDown="0" outline="0">
        <left/>
        <right/>
        <top style="medium">
          <color indexed="64"/>
        </top>
        <bottom style="medium">
          <color indexed="64"/>
        </bottom>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Calibri"/>
        <scheme val="minor"/>
      </font>
      <alignment horizontal="justify"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fill>
        <patternFill patternType="solid">
          <fgColor indexed="64"/>
          <bgColor rgb="FF6BEB6B"/>
        </patternFill>
      </fill>
      <alignment horizontal="center" vertical="center" textRotation="0" wrapText="1" indent="0" justifyLastLine="0" shrinkToFit="0" readingOrder="0"/>
      <protection locked="1" hidden="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scheme val="minor"/>
      </font>
      <alignment horizontal="justify"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64"/>
          <bgColor rgb="FF6BEB6B"/>
        </patternFill>
      </fill>
      <alignment horizontal="center" vertical="center" textRotation="0" wrapText="1" indent="0" justifyLastLine="0" shrinkToFit="0" readingOrder="0"/>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medium">
          <color indexed="64"/>
        </right>
        <top style="medium">
          <color indexed="64"/>
        </top>
        <bottom style="medium">
          <color indexed="64"/>
        </bottom>
      </border>
    </dxf>
    <dxf>
      <font>
        <strike val="0"/>
        <outline val="0"/>
        <shadow val="0"/>
        <u val="none"/>
        <vertAlign val="baseline"/>
        <sz val="10"/>
        <name val="Calibri"/>
        <scheme val="minor"/>
      </font>
      <numFmt numFmtId="3" formatCode="#,##0"/>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2" tint="-9.9978637043366805E-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2" tint="-9.9978637043366805E-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2" tint="-9.9978637043366805E-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medium">
          <color indexed="64"/>
        </right>
        <top style="medium">
          <color indexed="64"/>
        </top>
        <bottom style="medium">
          <color indexed="64"/>
        </bottom>
      </border>
    </dxf>
    <dxf>
      <font>
        <strike val="0"/>
        <outline val="0"/>
        <shadow val="0"/>
        <u val="none"/>
        <vertAlign val="baseline"/>
        <sz val="10"/>
        <name val="Calibri"/>
        <scheme val="minor"/>
      </font>
      <numFmt numFmtId="3" formatCode="#,##0"/>
      <fill>
        <patternFill patternType="solid">
          <fgColor indexed="64"/>
          <bgColor theme="2" tint="-9.9978637043366805E-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medium">
          <color indexed="64"/>
        </right>
        <top style="medium">
          <color indexed="64"/>
        </top>
        <bottom style="medium">
          <color indexed="64"/>
        </bottom>
      </border>
    </dxf>
    <dxf>
      <font>
        <sz val="10"/>
      </font>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theme="1"/>
        <name val="Calibri"/>
        <family val="2"/>
        <scheme val="minor"/>
      </font>
      <alignment horizontal="right" vertical="center" textRotation="0" wrapText="0" indent="0" justifyLastLine="0" shrinkToFit="0" readingOrder="0"/>
      <border diagonalUp="0" diagonalDown="0" outline="0">
        <left/>
        <right style="medium">
          <color indexed="64"/>
        </right>
        <top style="medium">
          <color indexed="64"/>
        </top>
        <bottom style="medium">
          <color indexed="64"/>
        </bottom>
      </border>
      <protection locked="0" hidden="0"/>
    </dxf>
    <dxf>
      <font>
        <sz val="10"/>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right/>
        <top style="medium">
          <color indexed="64"/>
        </top>
        <bottom style="medium">
          <color indexed="64"/>
        </bottom>
      </border>
      <protection locked="0" hidden="0"/>
    </dxf>
    <dxf>
      <font>
        <sz val="10"/>
      </font>
      <fill>
        <patternFill patternType="solid">
          <fgColor indexed="64"/>
          <bgColor theme="2" tint="-9.9978637043366805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right/>
        <top style="medium">
          <color indexed="64"/>
        </top>
        <bottom style="medium">
          <color indexed="64"/>
        </bottom>
      </border>
      <protection locked="0" hidden="0"/>
    </dxf>
    <dxf>
      <font>
        <sz val="10"/>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right/>
        <top style="medium">
          <color indexed="64"/>
        </top>
        <bottom style="medium">
          <color indexed="64"/>
        </bottom>
      </border>
      <protection locked="0" hidden="0"/>
    </dxf>
    <dxf>
      <font>
        <sz val="10"/>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right/>
        <top style="medium">
          <color indexed="64"/>
        </top>
        <bottom style="medium">
          <color indexed="64"/>
        </bottom>
      </border>
      <protection locked="0" hidden="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right/>
        <top style="medium">
          <color indexed="64"/>
        </top>
        <bottom style="medium">
          <color indexed="64"/>
        </bottom>
      </border>
      <protection locked="0" hidden="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right/>
        <top style="medium">
          <color indexed="64"/>
        </top>
        <bottom style="medium">
          <color indexed="64"/>
        </bottom>
      </border>
      <protection locked="0" hidden="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right/>
        <top style="medium">
          <color indexed="64"/>
        </top>
        <bottom style="medium">
          <color indexed="64"/>
        </bottom>
      </border>
      <protection locked="0" hidden="0"/>
    </dxf>
    <dxf>
      <font>
        <sz val="10"/>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right/>
        <top style="medium">
          <color indexed="64"/>
        </top>
        <bottom style="medium">
          <color indexed="64"/>
        </bottom>
      </border>
      <protection locked="0" hidden="0"/>
    </dxf>
    <dxf>
      <font>
        <sz val="10"/>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right/>
        <top style="medium">
          <color indexed="64"/>
        </top>
        <bottom style="medium">
          <color indexed="64"/>
        </bottom>
      </border>
      <protection locked="0" hidden="0"/>
    </dxf>
    <dxf>
      <font>
        <sz val="10"/>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right/>
        <top style="medium">
          <color indexed="64"/>
        </top>
        <bottom style="medium">
          <color indexed="64"/>
        </bottom>
      </border>
      <protection locked="0" hidden="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right/>
        <top style="medium">
          <color indexed="64"/>
        </top>
        <bottom style="medium">
          <color indexed="64"/>
        </bottom>
      </border>
      <protection locked="0" hidden="0"/>
    </dxf>
    <dxf>
      <font>
        <sz val="10"/>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z val="10"/>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indexed="64"/>
        </top>
      </border>
    </dxf>
    <dxf>
      <font>
        <b/>
        <strike val="0"/>
        <outline val="0"/>
        <shadow val="0"/>
        <u val="none"/>
        <vertAlign val="baseline"/>
        <sz val="12"/>
        <color auto="1"/>
        <name val="Calibri"/>
        <family val="2"/>
        <scheme val="minor"/>
      </font>
      <fill>
        <patternFill patternType="solid">
          <fgColor indexed="64"/>
          <bgColor rgb="FF6BEB6B"/>
        </patternFill>
      </fill>
      <protection locked="1" hidden="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Calibri"/>
        <scheme val="minor"/>
      </font>
      <protection locked="0" hidden="0"/>
    </dxf>
    <dxf>
      <border>
        <bottom style="thin">
          <color indexed="64"/>
        </bottom>
      </border>
    </dxf>
    <dxf>
      <font>
        <b/>
        <strike val="0"/>
        <outline val="0"/>
        <shadow val="0"/>
        <u val="none"/>
        <vertAlign val="baseline"/>
        <sz val="10"/>
        <color auto="1"/>
        <name val="Calibri"/>
        <family val="2"/>
        <scheme val="minor"/>
      </font>
      <fill>
        <patternFill patternType="solid">
          <fgColor indexed="64"/>
          <bgColor rgb="FF6BEB6B"/>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BEB6B"/>
      <color rgb="FFC86060"/>
      <color rgb="FF6AC4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3953</xdr:colOff>
      <xdr:row>2</xdr:row>
      <xdr:rowOff>8984</xdr:rowOff>
    </xdr:from>
    <xdr:ext cx="8703336" cy="5833015"/>
    <xdr:sp macro="" textlink="">
      <xdr:nvSpPr>
        <xdr:cNvPr id="2" name="Shape 3">
          <a:extLst>
            <a:ext uri="{FF2B5EF4-FFF2-40B4-BE49-F238E27FC236}">
              <a16:creationId xmlns:a16="http://schemas.microsoft.com/office/drawing/2014/main" id="{00000000-0008-0000-0000-000002000000}"/>
            </a:ext>
          </a:extLst>
        </xdr:cNvPr>
        <xdr:cNvSpPr txBox="1"/>
      </xdr:nvSpPr>
      <xdr:spPr>
        <a:xfrm>
          <a:off x="247370" y="453484"/>
          <a:ext cx="8703336" cy="5833015"/>
        </a:xfrm>
        <a:prstGeom prst="rect">
          <a:avLst/>
        </a:prstGeom>
        <a:solidFill>
          <a:srgbClr val="EFF9FF"/>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000"/>
            <a:buFont typeface="Calibri"/>
            <a:buNone/>
          </a:pPr>
          <a:r>
            <a:rPr lang="en-US" sz="1000" b="1">
              <a:solidFill>
                <a:schemeClr val="dk1"/>
              </a:solidFill>
              <a:latin typeface="Calibri"/>
              <a:ea typeface="Calibri"/>
              <a:cs typeface="Calibri"/>
              <a:sym typeface="Calibri"/>
            </a:rPr>
            <a:t>La línea de Financiamiento "Consolida y Expande Innovación"  </a:t>
          </a:r>
          <a:r>
            <a:rPr lang="en-US" sz="1000" u="sng">
              <a:solidFill>
                <a:schemeClr val="dk1"/>
              </a:solidFill>
              <a:latin typeface="Calibri"/>
              <a:ea typeface="Calibri"/>
              <a:cs typeface="Calibri"/>
              <a:sym typeface="Calibri"/>
            </a:rPr>
            <a:t>establece en sus bases técnicas requisitos relacionados con el subsidio y su ejecución</a:t>
          </a:r>
          <a:r>
            <a:rPr lang="en-US" sz="1000">
              <a:solidFill>
                <a:schemeClr val="dk1"/>
              </a:solidFill>
              <a:latin typeface="Calibri"/>
              <a:ea typeface="Calibri"/>
              <a:cs typeface="Calibri"/>
              <a:sym typeface="Calibri"/>
            </a:rPr>
            <a:t>. Cumplir con dichos requisitos es de absoluta responsabilidad del postulante, y lo que se presenta a continuación en un recordatorio de </a:t>
          </a:r>
          <a:r>
            <a:rPr lang="en-US" sz="1000" u="sng">
              <a:solidFill>
                <a:schemeClr val="dk1"/>
              </a:solidFill>
              <a:latin typeface="Calibri"/>
              <a:ea typeface="Calibri"/>
              <a:cs typeface="Calibri"/>
              <a:sym typeface="Calibri"/>
            </a:rPr>
            <a:t>algunos aspectos </a:t>
          </a:r>
          <a:r>
            <a:rPr lang="en-US" sz="1000">
              <a:solidFill>
                <a:schemeClr val="dk1"/>
              </a:solidFill>
              <a:latin typeface="Calibri"/>
              <a:ea typeface="Calibri"/>
              <a:cs typeface="Calibri"/>
              <a:sym typeface="Calibri"/>
            </a:rPr>
            <a:t>que deben considerarse al momento de formular su presupuesto. </a:t>
          </a:r>
          <a:endParaRPr sz="1400"/>
        </a:p>
        <a:p>
          <a:pPr marL="0" lvl="0" indent="0" algn="l" rtl="0">
            <a:spcBef>
              <a:spcPts val="0"/>
            </a:spcBef>
            <a:spcAft>
              <a:spcPts val="0"/>
            </a:spcAft>
            <a:buSzPts val="1000"/>
            <a:buFont typeface="Arial"/>
            <a:buNone/>
          </a:pPr>
          <a:endParaRPr sz="1000">
            <a:latin typeface="Calibri"/>
            <a:ea typeface="Calibri"/>
            <a:cs typeface="Calibri"/>
            <a:sym typeface="Calibri"/>
          </a:endParaRPr>
        </a:p>
        <a:p>
          <a:pPr marL="0" lvl="0" indent="0" algn="l" rtl="0">
            <a:spcBef>
              <a:spcPts val="0"/>
            </a:spcBef>
            <a:spcAft>
              <a:spcPts val="0"/>
            </a:spcAft>
            <a:buClr>
              <a:schemeClr val="dk1"/>
            </a:buClr>
            <a:buSzPts val="1000"/>
            <a:buFont typeface="Calibri"/>
            <a:buNone/>
          </a:pPr>
          <a:r>
            <a:rPr lang="en-US" sz="1000" b="1">
              <a:solidFill>
                <a:schemeClr val="dk1"/>
              </a:solidFill>
              <a:latin typeface="Calibri"/>
              <a:ea typeface="Calibri"/>
              <a:cs typeface="Calibri"/>
              <a:sym typeface="Calibri"/>
            </a:rPr>
            <a:t>Respecto del subsidio:</a:t>
          </a:r>
          <a:endParaRPr sz="1400"/>
        </a:p>
        <a:p>
          <a:pPr marL="171450" lvl="0" indent="-171450" algn="l" rtl="0">
            <a:spcBef>
              <a:spcPts val="0"/>
            </a:spcBef>
            <a:spcAft>
              <a:spcPts val="0"/>
            </a:spcAft>
            <a:buClr>
              <a:schemeClr val="dk1"/>
            </a:buClr>
            <a:buSzPts val="1000"/>
            <a:buFont typeface="Courier New"/>
            <a:buChar char="o"/>
          </a:pPr>
          <a:r>
            <a:rPr lang="en-US" sz="1000">
              <a:solidFill>
                <a:schemeClr val="dk1"/>
              </a:solidFill>
              <a:latin typeface="Calibri"/>
              <a:ea typeface="Calibri"/>
              <a:cs typeface="Calibri"/>
              <a:sym typeface="Calibri"/>
            </a:rPr>
            <a:t>El subsidio máximo a asignar por InnovaChile es de </a:t>
          </a:r>
          <a:r>
            <a:rPr lang="en-US" sz="1000" b="1">
              <a:solidFill>
                <a:schemeClr val="dk1"/>
              </a:solidFill>
              <a:latin typeface="Calibri"/>
              <a:ea typeface="Calibri"/>
              <a:cs typeface="Calibri"/>
              <a:sym typeface="Calibri"/>
            </a:rPr>
            <a:t>$150.000.000 (ciento cincuenta millones de pesos)</a:t>
          </a:r>
          <a:r>
            <a:rPr lang="en-US" sz="1000">
              <a:solidFill>
                <a:schemeClr val="dk1"/>
              </a:solidFill>
              <a:latin typeface="Calibri"/>
              <a:ea typeface="Calibri"/>
              <a:cs typeface="Calibri"/>
              <a:sym typeface="Calibri"/>
            </a:rPr>
            <a:t>.</a:t>
          </a:r>
        </a:p>
        <a:p>
          <a:pPr marL="171450" lvl="0" indent="-171450" algn="l" rtl="0">
            <a:spcBef>
              <a:spcPts val="0"/>
            </a:spcBef>
            <a:spcAft>
              <a:spcPts val="0"/>
            </a:spcAft>
            <a:buClr>
              <a:schemeClr val="dk1"/>
            </a:buClr>
            <a:buSzPts val="1000"/>
            <a:buFont typeface="Courier New"/>
            <a:buChar char="o"/>
          </a:pPr>
          <a:r>
            <a:rPr lang="en-US" sz="1100">
              <a:effectLst/>
              <a:latin typeface="+mn-lt"/>
              <a:ea typeface="+mn-ea"/>
              <a:cs typeface="+mn-cs"/>
            </a:rPr>
            <a:t>InnovaChile cofinanciará un porcentaje del costo total del proyecto que se establece según el tamaño de la empresa</a:t>
          </a:r>
          <a:r>
            <a:rPr lang="en-US" sz="1100" baseline="0">
              <a:effectLst/>
              <a:latin typeface="+mn-lt"/>
              <a:ea typeface="+mn-ea"/>
              <a:cs typeface="+mn-cs"/>
            </a:rPr>
            <a:t> postulante:</a:t>
          </a:r>
          <a:endParaRPr lang="es-CL" sz="1100">
            <a:effectLst/>
          </a:endParaRPr>
        </a:p>
        <a:p>
          <a:pPr rtl="0"/>
          <a:r>
            <a:rPr lang="en-US" sz="1100" baseline="0">
              <a:effectLst/>
              <a:latin typeface="+mn-lt"/>
              <a:ea typeface="+mn-ea"/>
              <a:cs typeface="+mn-cs"/>
            </a:rPr>
            <a:t>--&gt; Empresa micro y pequeña = 60,00%</a:t>
          </a:r>
          <a:endParaRPr lang="es-CL" sz="1400">
            <a:effectLst/>
          </a:endParaRPr>
        </a:p>
        <a:p>
          <a:pPr rtl="0"/>
          <a:r>
            <a:rPr lang="en-US" sz="1100" baseline="0">
              <a:effectLst/>
              <a:latin typeface="+mn-lt"/>
              <a:ea typeface="+mn-ea"/>
              <a:cs typeface="+mn-cs"/>
            </a:rPr>
            <a:t>--&gt; Empresa mediana = 50,00%</a:t>
          </a:r>
          <a:endParaRPr lang="es-CL" sz="1400">
            <a:effectLst/>
          </a:endParaRPr>
        </a:p>
        <a:p>
          <a:pPr rtl="0"/>
          <a:r>
            <a:rPr lang="en-US" sz="1100" baseline="0">
              <a:effectLst/>
              <a:latin typeface="+mn-lt"/>
              <a:ea typeface="+mn-ea"/>
              <a:cs typeface="+mn-cs"/>
            </a:rPr>
            <a:t>--&gt; Empresa grande = 40,00%</a:t>
          </a:r>
        </a:p>
        <a:p>
          <a:pPr marL="171450" marR="0" lvl="0" indent="-171450" algn="l" defTabSz="914400" rtl="0" eaLnBrk="1" fontAlgn="auto" latinLnBrk="0" hangingPunct="1">
            <a:lnSpc>
              <a:spcPct val="100000"/>
            </a:lnSpc>
            <a:spcBef>
              <a:spcPts val="0"/>
            </a:spcBef>
            <a:spcAft>
              <a:spcPts val="0"/>
            </a:spcAft>
            <a:buClr>
              <a:prstClr val="black"/>
            </a:buClr>
            <a:buSzPts val="1000"/>
            <a:buFont typeface="Courier New"/>
            <a:buChar char="o"/>
            <a:tabLst/>
            <a:defRPr/>
          </a:pPr>
          <a:r>
            <a:rPr kumimoji="0" lang="en-US" sz="1000" b="0" i="0" u="none" strike="noStrike" kern="0" cap="none" spc="0" normalizeH="0" baseline="0" noProof="0">
              <a:ln>
                <a:noFill/>
              </a:ln>
              <a:solidFill>
                <a:prstClr val="black"/>
              </a:solidFill>
              <a:effectLst/>
              <a:uLnTx/>
              <a:uFillTx/>
              <a:latin typeface="+mn-lt"/>
              <a:ea typeface="Calibri"/>
              <a:cs typeface="Calibri"/>
              <a:sym typeface="Calibri"/>
            </a:rPr>
            <a:t>El subsidio destinado a la cuenta Inversión no podrá superar el 30,00% del subsidio total del proyecto.</a:t>
          </a:r>
        </a:p>
        <a:p>
          <a:pPr marL="171450" marR="0" lvl="0" indent="-171450" algn="l" defTabSz="914400" rtl="0" eaLnBrk="1" fontAlgn="auto" latinLnBrk="0" hangingPunct="1">
            <a:lnSpc>
              <a:spcPct val="100000"/>
            </a:lnSpc>
            <a:spcBef>
              <a:spcPts val="0"/>
            </a:spcBef>
            <a:spcAft>
              <a:spcPts val="0"/>
            </a:spcAft>
            <a:buClr>
              <a:prstClr val="black"/>
            </a:buClr>
            <a:buSzPts val="1000"/>
            <a:buFont typeface="Courier New"/>
            <a:buChar char="o"/>
            <a:tabLst/>
            <a:defRPr/>
          </a:pPr>
          <a:r>
            <a:rPr kumimoji="0" lang="en-US" sz="1000" b="0" i="0" u="none" strike="noStrike" kern="0" cap="none" spc="0" normalizeH="0" baseline="0" noProof="0">
              <a:ln>
                <a:noFill/>
              </a:ln>
              <a:solidFill>
                <a:prstClr val="black"/>
              </a:solidFill>
              <a:effectLst/>
              <a:uLnTx/>
              <a:uFillTx/>
              <a:latin typeface="+mn-lt"/>
              <a:ea typeface="Calibri"/>
              <a:cs typeface="Calibri"/>
              <a:sym typeface="Calibri"/>
            </a:rPr>
            <a:t>El subsidio destinado a la cuenta Administración no podrá superar el 10,00% del subsidio total del proyecto.</a:t>
          </a:r>
        </a:p>
        <a:p>
          <a:pPr marL="0" lvl="0" indent="0" algn="l" rtl="0">
            <a:spcBef>
              <a:spcPts val="0"/>
            </a:spcBef>
            <a:spcAft>
              <a:spcPts val="0"/>
            </a:spcAft>
            <a:buClr>
              <a:schemeClr val="dk1"/>
            </a:buClr>
            <a:buSzPts val="1000"/>
            <a:buFont typeface="Calibri"/>
            <a:buNone/>
          </a:pPr>
          <a:endParaRPr lang="en-US" sz="10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000"/>
            <a:buFont typeface="Calibri"/>
            <a:buNone/>
          </a:pPr>
          <a:r>
            <a:rPr lang="en-US" sz="1000" b="1">
              <a:solidFill>
                <a:schemeClr val="dk1"/>
              </a:solidFill>
              <a:latin typeface="Calibri"/>
              <a:ea typeface="Calibri"/>
              <a:cs typeface="Calibri"/>
              <a:sym typeface="Calibri"/>
            </a:rPr>
            <a:t>Respecto del Aporte de los participantes:</a:t>
          </a:r>
          <a:endParaRPr sz="1400"/>
        </a:p>
        <a:p>
          <a:pPr marL="171450" marR="0" lvl="0" indent="-171450" algn="l" defTabSz="914400" rtl="0" eaLnBrk="1" fontAlgn="auto" latinLnBrk="0" hangingPunct="1">
            <a:lnSpc>
              <a:spcPct val="100000"/>
            </a:lnSpc>
            <a:spcBef>
              <a:spcPts val="0"/>
            </a:spcBef>
            <a:spcAft>
              <a:spcPts val="0"/>
            </a:spcAft>
            <a:buClr>
              <a:schemeClr val="dk1"/>
            </a:buClr>
            <a:buSzPts val="1000"/>
            <a:buFont typeface="Courier New"/>
            <a:buChar char="o"/>
            <a:tabLst/>
            <a:defRPr/>
          </a:pPr>
          <a:r>
            <a:rPr lang="en-US" sz="1000" b="0">
              <a:solidFill>
                <a:schemeClr val="dk1"/>
              </a:solidFill>
              <a:latin typeface="+mn-lt"/>
              <a:ea typeface="Calibri"/>
              <a:cs typeface="Calibri"/>
              <a:sym typeface="Calibri"/>
            </a:rPr>
            <a:t>El aporte de los participantes varía según el tamaño de la empresa (revisar numeral 6.1 de las bases técnicas). </a:t>
          </a:r>
          <a:r>
            <a:rPr lang="es-CL" sz="1000">
              <a:effectLst/>
              <a:latin typeface="+mn-lt"/>
              <a:ea typeface="+mn-ea"/>
              <a:cs typeface="+mn-cs"/>
            </a:rPr>
            <a:t>Los aportes “preexistentes o valorizados”, no podrán exceder el 50% del total de los aportes de los participantes</a:t>
          </a:r>
          <a:r>
            <a:rPr lang="es-CL" sz="1100">
              <a:effectLst/>
              <a:latin typeface="+mn-lt"/>
              <a:ea typeface="+mn-ea"/>
              <a:cs typeface="+mn-cs"/>
            </a:rPr>
            <a:t>.</a:t>
          </a:r>
        </a:p>
        <a:p>
          <a:pPr marL="171450" lvl="0" indent="-107950" algn="l" rtl="0">
            <a:spcBef>
              <a:spcPts val="0"/>
            </a:spcBef>
            <a:spcAft>
              <a:spcPts val="0"/>
            </a:spcAft>
            <a:buSzPts val="1000"/>
            <a:buFont typeface="Courier New"/>
            <a:buNone/>
          </a:pPr>
          <a:endParaRPr sz="10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000"/>
            <a:buFont typeface="Calibri"/>
            <a:buNone/>
          </a:pPr>
          <a:r>
            <a:rPr lang="en-US" sz="1000" b="1">
              <a:solidFill>
                <a:schemeClr val="dk1"/>
              </a:solidFill>
              <a:latin typeface="Calibri"/>
              <a:ea typeface="Calibri"/>
              <a:cs typeface="Calibri"/>
              <a:sym typeface="Calibri"/>
            </a:rPr>
            <a:t>Respecto de los plazos:</a:t>
          </a:r>
          <a:endParaRPr sz="1400"/>
        </a:p>
        <a:p>
          <a:pPr marL="171450" lvl="0" indent="-171450" algn="l" rtl="0">
            <a:spcBef>
              <a:spcPts val="0"/>
            </a:spcBef>
            <a:spcAft>
              <a:spcPts val="0"/>
            </a:spcAft>
            <a:buClr>
              <a:schemeClr val="dk1"/>
            </a:buClr>
            <a:buSzPts val="1000"/>
            <a:buFont typeface="Courier New"/>
            <a:buChar char="o"/>
          </a:pPr>
          <a:r>
            <a:rPr lang="en-US" sz="1000" b="0">
              <a:solidFill>
                <a:schemeClr val="dk1"/>
              </a:solidFill>
              <a:latin typeface="Calibri"/>
              <a:ea typeface="Calibri"/>
              <a:cs typeface="Calibri"/>
              <a:sym typeface="Calibri"/>
            </a:rPr>
            <a:t>La duración del proyecto</a:t>
          </a:r>
          <a:r>
            <a:rPr lang="en-US" sz="1000" b="0" baseline="0">
              <a:solidFill>
                <a:schemeClr val="dk1"/>
              </a:solidFill>
              <a:latin typeface="Calibri"/>
              <a:ea typeface="Calibri"/>
              <a:cs typeface="Calibri"/>
              <a:sym typeface="Calibri"/>
            </a:rPr>
            <a:t> </a:t>
          </a:r>
          <a:r>
            <a:rPr lang="en-US" sz="1000" b="0">
              <a:solidFill>
                <a:schemeClr val="dk1"/>
              </a:solidFill>
              <a:latin typeface="Calibri"/>
              <a:ea typeface="Calibri"/>
              <a:cs typeface="Calibri"/>
              <a:sym typeface="Calibri"/>
            </a:rPr>
            <a:t>no podrá superar los 24 meses</a:t>
          </a:r>
          <a:r>
            <a:rPr lang="es-CL" sz="1000" b="0">
              <a:solidFill>
                <a:schemeClr val="dk1"/>
              </a:solidFill>
              <a:latin typeface="Calibri"/>
              <a:ea typeface="Calibri"/>
              <a:cs typeface="Calibri"/>
              <a:sym typeface="Calibri"/>
            </a:rPr>
            <a:t>.</a:t>
          </a:r>
          <a:br>
            <a:rPr lang="es-CL" sz="1400" b="0">
              <a:solidFill>
                <a:sysClr val="windowText" lastClr="000000"/>
              </a:solidFill>
              <a:latin typeface="+mn-lt"/>
              <a:ea typeface="+mn-ea"/>
              <a:cs typeface="+mn-cs"/>
              <a:sym typeface="Calibri"/>
            </a:rPr>
          </a:br>
          <a:br>
            <a:rPr lang="es-CL" sz="1400" b="0">
              <a:solidFill>
                <a:sysClr val="windowText" lastClr="000000"/>
              </a:solidFill>
              <a:latin typeface="+mn-lt"/>
              <a:ea typeface="+mn-ea"/>
              <a:cs typeface="+mn-cs"/>
              <a:sym typeface="Calibri"/>
            </a:rPr>
          </a:br>
          <a:r>
            <a:rPr lang="en-US" sz="1600" b="1">
              <a:solidFill>
                <a:srgbClr val="FF0000"/>
              </a:solidFill>
              <a:latin typeface="Calibri"/>
              <a:ea typeface="Calibri"/>
              <a:cs typeface="Calibri"/>
            </a:rPr>
            <a:t>El incumplimiento de uno o más aspectos mencionados anteriormente, determinará la NO ADMISIBLE del proyecto postulado.</a:t>
          </a:r>
          <a:br>
            <a:rPr lang="en-US" sz="1000" b="1">
              <a:solidFill>
                <a:schemeClr val="dk1"/>
              </a:solidFill>
              <a:latin typeface="Calibri"/>
              <a:ea typeface="Calibri"/>
              <a:cs typeface="Calibri"/>
            </a:rPr>
          </a:br>
          <a:br>
            <a:rPr lang="en-US" sz="1000" b="1">
              <a:solidFill>
                <a:schemeClr val="dk1"/>
              </a:solidFill>
              <a:latin typeface="Calibri"/>
              <a:ea typeface="Calibri"/>
              <a:cs typeface="Calibri"/>
            </a:rPr>
          </a:br>
          <a:r>
            <a:rPr lang="es-CL" sz="1600" b="1" i="0" baseline="0">
              <a:solidFill>
                <a:srgbClr val="FF0000"/>
              </a:solidFill>
              <a:effectLst/>
              <a:latin typeface="+mn-lt"/>
              <a:ea typeface="+mn-ea"/>
              <a:cs typeface="+mn-cs"/>
            </a:rPr>
            <a:t>La información requerida en este archivo debe ser completada en su totalidad.</a:t>
          </a:r>
          <a:br>
            <a:rPr lang="es-CL" sz="1600" b="1" i="0" baseline="0">
              <a:solidFill>
                <a:srgbClr val="FF0000"/>
              </a:solidFill>
              <a:effectLst/>
              <a:latin typeface="+mn-lt"/>
              <a:ea typeface="+mn-ea"/>
              <a:cs typeface="+mn-cs"/>
            </a:rPr>
          </a:br>
          <a:r>
            <a:rPr lang="es-CL" sz="1600" b="1" i="0" baseline="0">
              <a:solidFill>
                <a:srgbClr val="FF0000"/>
              </a:solidFill>
              <a:effectLst/>
              <a:latin typeface="+mn-lt"/>
              <a:ea typeface="+mn-ea"/>
              <a:cs typeface="+mn-cs"/>
            </a:rPr>
            <a:t>1.- RRHH</a:t>
          </a:r>
          <a:br>
            <a:rPr lang="es-CL" sz="1600" b="1" i="0" baseline="0">
              <a:solidFill>
                <a:srgbClr val="FF0000"/>
              </a:solidFill>
              <a:effectLst/>
              <a:latin typeface="+mn-lt"/>
              <a:ea typeface="+mn-ea"/>
              <a:cs typeface="+mn-cs"/>
            </a:rPr>
          </a:br>
          <a:r>
            <a:rPr lang="es-CL" sz="1600" b="1" i="0" baseline="0">
              <a:solidFill>
                <a:srgbClr val="FF0000"/>
              </a:solidFill>
              <a:effectLst/>
              <a:latin typeface="+mn-lt"/>
              <a:ea typeface="+mn-ea"/>
              <a:cs typeface="+mn-cs"/>
            </a:rPr>
            <a:t>2.- OPERACION</a:t>
          </a:r>
          <a:br>
            <a:rPr lang="es-CL" sz="1600" b="1" i="0" baseline="0">
              <a:solidFill>
                <a:srgbClr val="FF0000"/>
              </a:solidFill>
              <a:effectLst/>
              <a:latin typeface="+mn-lt"/>
              <a:ea typeface="+mn-ea"/>
              <a:cs typeface="+mn-cs"/>
            </a:rPr>
          </a:br>
          <a:r>
            <a:rPr lang="es-CL" sz="1600" b="1" i="0" baseline="0">
              <a:solidFill>
                <a:srgbClr val="FF0000"/>
              </a:solidFill>
              <a:effectLst/>
              <a:latin typeface="+mn-lt"/>
              <a:ea typeface="+mn-ea"/>
              <a:cs typeface="+mn-cs"/>
            </a:rPr>
            <a:t>3.- INVERSIÓN</a:t>
          </a:r>
          <a:br>
            <a:rPr lang="es-CL" sz="1600" b="1" i="0" baseline="0">
              <a:solidFill>
                <a:srgbClr val="FF0000"/>
              </a:solidFill>
              <a:effectLst/>
              <a:latin typeface="+mn-lt"/>
              <a:ea typeface="+mn-ea"/>
              <a:cs typeface="+mn-cs"/>
            </a:rPr>
          </a:br>
          <a:r>
            <a:rPr lang="es-CL" sz="1600" b="1" i="0" baseline="0">
              <a:solidFill>
                <a:srgbClr val="FF0000"/>
              </a:solidFill>
              <a:effectLst/>
              <a:latin typeface="+mn-lt"/>
              <a:ea typeface="+mn-ea"/>
              <a:cs typeface="+mn-cs"/>
            </a:rPr>
            <a:t>4.- ADMINISTRACIÓN</a:t>
          </a:r>
        </a:p>
        <a:p>
          <a:pPr marL="171450" lvl="0" indent="-171450" algn="l" rtl="0">
            <a:spcBef>
              <a:spcPts val="0"/>
            </a:spcBef>
            <a:spcAft>
              <a:spcPts val="0"/>
            </a:spcAft>
            <a:buClr>
              <a:schemeClr val="dk1"/>
            </a:buClr>
            <a:buSzPts val="1000"/>
            <a:buFont typeface="Courier New"/>
            <a:buChar char="o"/>
          </a:pPr>
          <a:r>
            <a:rPr lang="es-CL" sz="1600" b="1" i="0" baseline="0">
              <a:solidFill>
                <a:srgbClr val="FF0000"/>
              </a:solidFill>
              <a:effectLst/>
              <a:latin typeface="+mn-lt"/>
              <a:ea typeface="+mn-ea"/>
              <a:cs typeface="+mn-cs"/>
            </a:rPr>
            <a:t>5.- PLAN DE TRABAJO</a:t>
          </a:r>
        </a:p>
        <a:p>
          <a:pPr marL="171450" lvl="0" indent="-171450" algn="l" rtl="0">
            <a:spcBef>
              <a:spcPts val="0"/>
            </a:spcBef>
            <a:spcAft>
              <a:spcPts val="0"/>
            </a:spcAft>
            <a:buClr>
              <a:schemeClr val="dk1"/>
            </a:buClr>
            <a:buSzPts val="1000"/>
            <a:buFont typeface="Courier New"/>
            <a:buChar char="o"/>
          </a:pPr>
          <a:r>
            <a:rPr lang="es-CL" sz="1600" b="1" i="0" baseline="0">
              <a:solidFill>
                <a:srgbClr val="FF0000"/>
              </a:solidFill>
              <a:effectLst/>
              <a:latin typeface="+mn-lt"/>
              <a:ea typeface="+mn-ea"/>
              <a:cs typeface="+mn-cs"/>
            </a:rPr>
            <a:t>6.- RESULTADOS</a:t>
          </a:r>
          <a:endParaRPr lang="es-CL" sz="1000" b="1">
            <a:solidFill>
              <a:schemeClr val="dk1"/>
            </a:solidFill>
            <a:latin typeface="Calibri"/>
            <a:ea typeface="Calibri"/>
            <a:cs typeface="Calibri"/>
          </a:endParaRPr>
        </a:p>
        <a:p>
          <a:pPr marL="171450" lvl="0" indent="-171450" algn="l" rtl="0">
            <a:spcBef>
              <a:spcPts val="0"/>
            </a:spcBef>
            <a:spcAft>
              <a:spcPts val="0"/>
            </a:spcAft>
            <a:buClr>
              <a:schemeClr val="dk1"/>
            </a:buClr>
            <a:buSzPts val="1000"/>
            <a:buFont typeface="Courier New"/>
            <a:buChar char="o"/>
          </a:pPr>
          <a:endParaRPr lang="es-CL" sz="1000" b="0">
            <a:solidFill>
              <a:schemeClr val="dk1"/>
            </a:solidFill>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752475</xdr:colOff>
      <xdr:row>4</xdr:row>
      <xdr:rowOff>19049</xdr:rowOff>
    </xdr:from>
    <xdr:ext cx="4591050" cy="1981201"/>
    <xdr:sp macro="" textlink="">
      <xdr:nvSpPr>
        <xdr:cNvPr id="5" name="Shape 3">
          <a:extLst>
            <a:ext uri="{FF2B5EF4-FFF2-40B4-BE49-F238E27FC236}">
              <a16:creationId xmlns:a16="http://schemas.microsoft.com/office/drawing/2014/main" id="{0EEBEEA5-BB69-462F-BC18-0627AA54CBC5}"/>
            </a:ext>
          </a:extLst>
        </xdr:cNvPr>
        <xdr:cNvSpPr txBox="1"/>
      </xdr:nvSpPr>
      <xdr:spPr>
        <a:xfrm>
          <a:off x="752475" y="781049"/>
          <a:ext cx="4591050" cy="1981201"/>
        </a:xfrm>
        <a:prstGeom prst="rect">
          <a:avLst/>
        </a:prstGeom>
        <a:solidFill>
          <a:srgbClr val="EFF9FF"/>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171450" lvl="0" indent="-171450" algn="l" rtl="0">
            <a:spcBef>
              <a:spcPts val="0"/>
            </a:spcBef>
            <a:spcAft>
              <a:spcPts val="0"/>
            </a:spcAft>
            <a:buClr>
              <a:schemeClr val="dk1"/>
            </a:buClr>
            <a:buSzPts val="1000"/>
            <a:buFont typeface="Courier New"/>
            <a:buChar char="o"/>
          </a:pPr>
          <a:endParaRPr lang="es-CL" sz="1000" b="1">
            <a:solidFill>
              <a:schemeClr val="dk1"/>
            </a:solidFill>
            <a:latin typeface="Calibri"/>
            <a:ea typeface="Calibri"/>
            <a:cs typeface="Calibri"/>
          </a:endParaRPr>
        </a:p>
        <a:p>
          <a:pPr marL="171450" lvl="0" indent="-171450" algn="l" rtl="0">
            <a:spcBef>
              <a:spcPts val="0"/>
            </a:spcBef>
            <a:spcAft>
              <a:spcPts val="0"/>
            </a:spcAft>
            <a:buClr>
              <a:schemeClr val="dk1"/>
            </a:buClr>
            <a:buSzPts val="1000"/>
            <a:buFont typeface="Courier New"/>
            <a:buChar char="o"/>
          </a:pPr>
          <a:r>
            <a:rPr lang="es-CL" sz="1000" b="0">
              <a:solidFill>
                <a:schemeClr val="dk1"/>
              </a:solidFill>
              <a:latin typeface="Calibri"/>
              <a:ea typeface="Calibri"/>
              <a:cs typeface="Calibri"/>
              <a:sym typeface="Calibri"/>
            </a:rPr>
            <a:t> En la presente hoja se puede verificar el</a:t>
          </a:r>
          <a:r>
            <a:rPr lang="es-CL" sz="1000" b="0" baseline="0">
              <a:solidFill>
                <a:schemeClr val="dk1"/>
              </a:solidFill>
              <a:latin typeface="Calibri"/>
              <a:ea typeface="Calibri"/>
              <a:cs typeface="Calibri"/>
              <a:sym typeface="Calibri"/>
            </a:rPr>
            <a:t> cumplimiento de los criterios de admisibilidad relacionados a aspectos presupuestarios del proyecto. Cabe mencionar que el análisis de criterios que se realiza en la presente hoja es un análisis preliminar y no el definitvo que va a determinar la admisibilidad del proyecto. </a:t>
          </a:r>
        </a:p>
        <a:p>
          <a:pPr marL="171450" lvl="0" indent="-171450" algn="l" rtl="0">
            <a:spcBef>
              <a:spcPts val="0"/>
            </a:spcBef>
            <a:spcAft>
              <a:spcPts val="0"/>
            </a:spcAft>
            <a:buClr>
              <a:schemeClr val="dk1"/>
            </a:buClr>
            <a:buSzPts val="1000"/>
            <a:buFont typeface="Courier New"/>
            <a:buChar char="o"/>
          </a:pPr>
          <a:r>
            <a:rPr lang="es-CL" sz="1000" b="0" baseline="0">
              <a:solidFill>
                <a:schemeClr val="dk1"/>
              </a:solidFill>
              <a:latin typeface="Calibri"/>
              <a:ea typeface="Calibri"/>
              <a:cs typeface="Calibri"/>
              <a:sym typeface="Calibri"/>
            </a:rPr>
            <a:t> Para la revisión del segundo criterio, se debe declarar el tamaño de la empresa según el formulario de postulación para una correcta verificación del cumplimiento del criterio</a:t>
          </a:r>
        </a:p>
        <a:p>
          <a:pPr marL="171450" lvl="0" indent="-171450" algn="l" rtl="0">
            <a:spcBef>
              <a:spcPts val="0"/>
            </a:spcBef>
            <a:spcAft>
              <a:spcPts val="0"/>
            </a:spcAft>
            <a:buClr>
              <a:schemeClr val="dk1"/>
            </a:buClr>
            <a:buSzPts val="1000"/>
            <a:buFont typeface="Courier New"/>
            <a:buChar char="o"/>
          </a:pPr>
          <a:r>
            <a:rPr lang="es-CL" sz="1000" b="0" baseline="0">
              <a:solidFill>
                <a:schemeClr val="dk1"/>
              </a:solidFill>
              <a:latin typeface="Calibri"/>
              <a:ea typeface="Calibri"/>
              <a:cs typeface="Calibri"/>
              <a:sym typeface="Calibri"/>
            </a:rPr>
            <a:t>Para la revisión del cuarto criterio, se debe seleccionar si el proyecto cuenta con la participación de asociado(s) de acuerdo a lo declarado en el formulario de postulación.</a:t>
          </a:r>
        </a:p>
        <a:p>
          <a:pPr marL="171450" lvl="0" indent="-171450" algn="l" rtl="0">
            <a:spcBef>
              <a:spcPts val="0"/>
            </a:spcBef>
            <a:spcAft>
              <a:spcPts val="0"/>
            </a:spcAft>
            <a:buClr>
              <a:schemeClr val="dk1"/>
            </a:buClr>
            <a:buSzPts val="1000"/>
            <a:buFont typeface="Courier New"/>
            <a:buChar char="o"/>
          </a:pPr>
          <a:endParaRPr lang="es-CL" sz="1000" b="0">
            <a:solidFill>
              <a:schemeClr val="dk1"/>
            </a:solidFill>
            <a:latin typeface="Calibri"/>
            <a:ea typeface="Calibri"/>
            <a:cs typeface="Calibri"/>
            <a:sym typeface="Calibri"/>
          </a:endParaRPr>
        </a:p>
      </xdr:txBody>
    </xdr: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CA37280-5E8B-4318-B3EF-C4CD9D249258}" name="Tabla13" displayName="Tabla13" ref="B12:T27" totalsRowCount="1" headerRowDxfId="153" dataDxfId="151" totalsRowDxfId="149" headerRowBorderDxfId="152" tableBorderDxfId="150" totalsRowBorderDxfId="148">
  <autoFilter ref="B12:T26" xr:uid="{0CA37280-5E8B-4318-B3EF-C4CD9D249258}"/>
  <tableColumns count="19">
    <tableColumn id="1" xr3:uid="{1B172BDB-1BE3-4EA0-AF81-08FA1067D1D0}" name="Nombre y Apellido" dataDxfId="147" totalsRowDxfId="146"/>
    <tableColumn id="4" xr3:uid="{D7D0EE6E-1F78-4D25-AB75-6ACD320679AC}" name="Rut" dataDxfId="145" totalsRowDxfId="144"/>
    <tableColumn id="20" xr3:uid="{C155DE15-F644-4743-B22C-ACCB77F9CAC6}" name="¿A qué tipo de participante pertenece el recurso humano?" dataDxfId="143" totalsRowDxfId="142"/>
    <tableColumn id="2" xr3:uid="{1CA4E8DE-62AE-41F5-B615-0A5E95505D39}" name="¿Es preexistente? Complete Sí o No" dataDxfId="141" totalsRowDxfId="140"/>
    <tableColumn id="3" xr3:uid="{1DF69279-BF66-4154-8BB5-ACF70B5B1957}" name="Nivel de estudios" dataDxfId="139" totalsRowDxfId="138"/>
    <tableColumn id="5" xr3:uid="{32120E07-231E-4BD4-9B43-2A26B3E3BBC6}" name="Rol o cargo en el proyecto" dataDxfId="137" totalsRowDxfId="136"/>
    <tableColumn id="13" xr3:uid="{5871D3BA-335F-4223-84F4-BA2508D8C947}" name="Profesión u oficio (entregar especificaciones sobre el área de especialización del recurso humano)" dataDxfId="135" totalsRowDxfId="134"/>
    <tableColumn id="16" xr3:uid="{35985B16-3363-4C53-B1A3-E405B51D8B03}" name="Justificación TÉCNICA de su participación en el proyecto" dataDxfId="133" totalsRowDxfId="132"/>
    <tableColumn id="7" xr3:uid="{C841569C-395B-4B5C-A35A-007E059C6B13}" name="¿Por qué tiene las capacidades para ejecutar el Rol o cargo en el proyecto (justifique técnicamente)?" dataDxfId="131" totalsRowDxfId="130"/>
    <tableColumn id="8" xr3:uid="{9F6D7BC4-E32B-4F0B-BF1E-F3DA51E718C0}" name="Dedicación proyecto:_x000a_horas al mes [A](*)" dataDxfId="129" totalsRowDxfId="128"/>
    <tableColumn id="9" xr3:uid="{D0E1DB11-097D-4BB2-868B-31968053C07F}" name="N° Meses [B]" dataDxfId="127" totalsRowDxfId="126"/>
    <tableColumn id="10" xr3:uid="{2A6DAD52-F097-4C0F-A7C2-0AD9A5D96D32}" name="Nº Total HH [A*B](*)" dataDxfId="125" totalsRowDxfId="124">
      <calculatedColumnFormula>Tabla13[[#This Row],[Dedicación proyecto:
horas al mes '[A'](*)]]*Tabla13[[#This Row],[N° Meses '[B']]]</calculatedColumnFormula>
    </tableColumn>
    <tableColumn id="11" xr3:uid="{2C386423-29C9-4FA9-91DF-1BA0A54E5985}" name="Costo unitario ($)/HH" totalsRowLabel="TOTALES" dataDxfId="123" totalsRowDxfId="122">
      <calculatedColumnFormula>Tabla13[[#This Row],[Aporte Innova Chile
(Subsidio) ($)]]/Tabla13[[#This Row],[Nº Total HH '[A*B'](*)]]</calculatedColumnFormula>
    </tableColumn>
    <tableColumn id="14" xr3:uid="{5D0B5E6F-18BC-49CA-B706-06011CB119B1}" name="Aporte Innova Chile_x000a_(Subsidio) ($)" totalsRowFunction="custom" dataDxfId="121" totalsRowDxfId="120" dataCellStyle="Moneda [0]">
      <calculatedColumnFormula>+Tabla13[[#This Row],[Costo unitario ($)/HH]]*Tabla13[[#This Row],[Nº Total HH '[A*B'](*)]]*0.65/2</calculatedColumnFormula>
      <totalsRowFormula>SUM(Tabla13[Aporte Innova Chile
(Subsidio) ($)])</totalsRowFormula>
    </tableColumn>
    <tableColumn id="15" xr3:uid="{5AA12F60-812B-4EB9-A7CB-95A8FB7F5C2D}" name="Aporte Beneficiaria (Pecuniario) ($)" totalsRowFunction="custom" dataDxfId="119" totalsRowDxfId="118" dataCellStyle="Moneda [0]">
      <calculatedColumnFormula>+Tabla13[[#This Row],[Costo unitario ($)/HH]]*Tabla13[[#This Row],[Nº Total HH '[A*B'](*)]]*0.65</calculatedColumnFormula>
      <totalsRowFormula>SUM(Tabla13[Aporte Beneficiaria (Pecuniario) ($)])</totalsRowFormula>
    </tableColumn>
    <tableColumn id="12" xr3:uid="{9F1F5CA8-E31C-41D3-92A0-32DC1C69F656}" name="Aporte Beneficiaria (Valorado) ($)" totalsRowFunction="custom" dataDxfId="117" totalsRowDxfId="116" dataCellStyle="Moneda [0]">
      <calculatedColumnFormula>+Tabla13[[#This Row],[Costo unitario ($)/HH]]*Tabla13[[#This Row],[Nº Total HH '[A*B'](*)]]*0.35</calculatedColumnFormula>
      <totalsRowFormula>SUM(Tabla13[Aporte Beneficiaria (Valorado) ($)])</totalsRowFormula>
    </tableColumn>
    <tableColumn id="19" xr3:uid="{E636EC66-E93C-4FB6-9610-0FA3BEDADBFD}" name="Aporte Asociados (Pecuniario) ($)" totalsRowFunction="custom" dataDxfId="115" totalsRowDxfId="114" dataCellStyle="Moneda [0]">
      <calculatedColumnFormula>+Tabla13[[#This Row],[Costo unitario ($)/HH]]*Tabla13[[#This Row],[Nº Total HH '[A*B'](*)]]*0.5</calculatedColumnFormula>
      <totalsRowFormula>SUM(Tabla13[Aporte Asociados (Pecuniario) ($)])</totalsRowFormula>
    </tableColumn>
    <tableColumn id="18" xr3:uid="{56592011-E1B7-4A63-AE01-1B367555CB6A}" name="Aporte Asociados (Valorado) ($)" totalsRowFunction="custom" dataDxfId="113" totalsRowDxfId="112" dataCellStyle="Moneda [0]">
      <calculatedColumnFormula>+Tabla13[[#This Row],[Aporte Asociados (Pecuniario) ($)]]</calculatedColumnFormula>
      <totalsRowFormula>SUM(Tabla13[Aporte Asociados (Valorado) ($)])</totalsRowFormula>
    </tableColumn>
    <tableColumn id="6" xr3:uid="{4A543213-C258-49A4-BDCB-301497A4588B}" name="TOTAL ($)" totalsRowFunction="custom" dataDxfId="111" totalsRowDxfId="110" dataCellStyle="Moneda [0]">
      <calculatedColumnFormula>SUM(Tabla13[[#This Row],[Aporte Innova Chile
(Subsidio) ($)]:[Aporte Asociados (Valorado) ($)]])</calculatedColumnFormula>
      <totalsRowFormula>SUM(Tabla13[TOTAL ($)])</totalsRow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0E4AF1D-40B2-404F-B2F7-644464064168}" name="Tabla37" displayName="Tabla37" ref="B11:M34" totalsRowCount="1" headerRowDxfId="109" dataDxfId="107" totalsRowDxfId="105" headerRowBorderDxfId="108" tableBorderDxfId="106">
  <autoFilter ref="B11:M33" xr:uid="{50E4AF1D-40B2-404F-B2F7-644464064168}"/>
  <tableColumns count="12">
    <tableColumn id="1" xr3:uid="{07ECAFE7-849B-45EA-976D-00BE264FA0A4}" name="Ítem Presupuestario" totalsRowLabel="Total" dataDxfId="104" totalsRowDxfId="103"/>
    <tableColumn id="2" xr3:uid="{98082097-31E4-41CD-B28D-D216BF4497B7}" name="Justificación TÉCNICA del gasto (¿Para que necesito el gasto?)" dataDxfId="102" totalsRowDxfId="101"/>
    <tableColumn id="3" xr3:uid="{E8B7D299-F683-4F1A-B7DA-B90A16262481}" name="Externalización (Sí/No)_x000a_(¿Se subcontrata el gasto?)" dataDxfId="100" totalsRowDxfId="99" dataCellStyle="Moneda"/>
    <tableColumn id="4" xr3:uid="{850E0F03-4E5D-4AED-AC2D-F73CC55C243D}" name="Unidad de Medida_x000a_(ej: M3, M2, Ton, Litros, etc)" dataDxfId="98" totalsRowDxfId="97" dataCellStyle="Moneda"/>
    <tableColumn id="12" xr3:uid="{0A3EFD5A-FF49-4D9E-A1C8-A95E6D0EA8FE}" name="Cantidad" dataDxfId="96" totalsRowDxfId="95" dataCellStyle="Moneda"/>
    <tableColumn id="5" xr3:uid="{9407E60A-2F04-42C5-8ED1-6ECE4F6B3277}" name="Costo Unitario_x000a_$" dataDxfId="94" totalsRowDxfId="93" dataCellStyle="Moneda"/>
    <tableColumn id="7" xr3:uid="{09677C42-3768-4A6E-84FE-3298B71043B4}" name="Aporte Innova Chile_x000a_(Subsidio) ($)" totalsRowFunction="custom" dataDxfId="92" totalsRowDxfId="91" dataCellStyle="Moneda">
      <totalsRowFormula>SUM(Tabla37[Aporte Innova Chile
(Subsidio) ($)])</totalsRowFormula>
    </tableColumn>
    <tableColumn id="10" xr3:uid="{851C4964-E596-4ED0-9607-8C89352F645D}" name="Aporte Beneficiaria (Pecuniario) ($)" totalsRowFunction="custom" dataDxfId="90" totalsRowDxfId="89" dataCellStyle="Moneda">
      <totalsRowFormula>SUM(Tabla37[Aporte Beneficiaria (Pecuniario) ($)])</totalsRowFormula>
    </tableColumn>
    <tableColumn id="6" xr3:uid="{25035C10-6E8E-44AD-8AE7-4D13EA114290}" name="Aporte Beneficiaria (Valorado) ($)" totalsRowFunction="custom" dataDxfId="88" totalsRowDxfId="87" dataCellStyle="Moneda">
      <totalsRowFormula>SUM(Tabla37[Aporte Beneficiaria (Valorado) ($)])</totalsRowFormula>
    </tableColumn>
    <tableColumn id="9" xr3:uid="{4DA41166-36D4-4AEF-9D1B-0E1EF06D02D1}" name="Aporte Asociados (Pecuniario) ($)" totalsRowFunction="custom" dataDxfId="86" totalsRowDxfId="85" dataCellStyle="Moneda">
      <totalsRowFormula>SUM(Tabla37[Aporte Asociados (Pecuniario) ($)])</totalsRowFormula>
    </tableColumn>
    <tableColumn id="8" xr3:uid="{986DE9D2-46BF-4708-9006-F71B49F326FB}" name="Aporte Asociados (Valorado) ($)" totalsRowFunction="custom" dataDxfId="84" dataCellStyle="Moneda">
      <totalsRowFormula>SUM(Tabla37[Aporte Asociados (Valorado) ($)])</totalsRowFormula>
    </tableColumn>
    <tableColumn id="11" xr3:uid="{7728CCE3-0BAF-4C28-AA3D-65D1D6ECC965}" name="TOTAL ($)" totalsRowFunction="custom" dataDxfId="83" totalsRowDxfId="82" dataCellStyle="Moneda">
      <calculatedColumnFormula>SUM(Tabla37[[#This Row],[Aporte Innova Chile
(Subsidio) ($)]:[Aporte Asociados (Valorado) ($)]])</calculatedColumnFormula>
      <totalsRowFormula>SUM(Tabla37[TOTAL ($)])</totalsRow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7602F4D-C70E-46CD-ADAF-516177AA5AFA}" name="Tabla89" displayName="Tabla89" ref="B11:K20" totalsRowCount="1" headerRowDxfId="81" totalsRowDxfId="78" headerRowBorderDxfId="80" tableBorderDxfId="79">
  <autoFilter ref="B11:K19" xr:uid="{57602F4D-C70E-46CD-ADAF-516177AA5AFA}"/>
  <tableColumns count="10">
    <tableColumn id="1" xr3:uid="{06EAA83F-7698-4281-9BC1-A8B90F6C0DBE}" name="Descripción del Bien (Ítem)" totalsRowLabel="Total" dataDxfId="77" totalsRowDxfId="76"/>
    <tableColumn id="2" xr3:uid="{321E8CD9-6C4C-46BA-9233-61C1E2E94854}" name="Justificación TÉCNICA del gasto (¿Para que necesito el gasto?)" dataDxfId="75" totalsRowDxfId="74"/>
    <tableColumn id="3" xr3:uid="{293E9035-2615-4FCC-92FE-6EB44B805E68}" name="Cantidad (A)" dataDxfId="73" totalsRowDxfId="72"/>
    <tableColumn id="4" xr3:uid="{115F24FF-6C91-46FB-B661-2BD43E77B3FF}" name="Costo Unitario_x000a_$ (B)" dataDxfId="71" totalsRowDxfId="70" dataCellStyle="Moneda"/>
    <tableColumn id="5" xr3:uid="{53654166-F0E7-4334-8F30-C59F7597A7F7}" name="Aporte Innova Chile_x000a_(Subsidio) ($)" totalsRowFunction="custom" dataDxfId="69" totalsRowDxfId="68" dataCellStyle="Moneda [0]">
      <totalsRowFormula>SUM(Tabla89[Aporte Innova Chile
(Subsidio) ($)])</totalsRowFormula>
    </tableColumn>
    <tableColumn id="9" xr3:uid="{F025B851-18B2-4B49-9ACA-FCEF5ADD501C}" name="Aporte Beneficiaria (Pecuniario) ($)" totalsRowFunction="custom" dataDxfId="67" totalsRowDxfId="66" dataCellStyle="Moneda [0]">
      <totalsRowFormula>SUM(Tabla89[Aporte Beneficiaria (Pecuniario) ($)])</totalsRowFormula>
    </tableColumn>
    <tableColumn id="7" xr3:uid="{A299203D-BD3B-4F7A-B8AC-0228DA07F5FE}" name="Aporte Beneficiaria (Valorado) ($)" totalsRowFunction="custom" dataDxfId="65" totalsRowDxfId="64" dataCellStyle="Moneda [0]">
      <totalsRowFormula>SUM(Tabla89[Aporte Beneficiaria (Valorado) ($)])</totalsRowFormula>
    </tableColumn>
    <tableColumn id="10" xr3:uid="{CAA58C0B-C97D-452D-BD91-CBCF4C9AAB67}" name="Aporte Asociados (Pecuniario) ($)" totalsRowFunction="custom" dataDxfId="63" totalsRowDxfId="62" dataCellStyle="Moneda [0]">
      <totalsRowFormula>SUM(Tabla89[Aporte Asociados (Pecuniario) ($)])</totalsRowFormula>
    </tableColumn>
    <tableColumn id="6" xr3:uid="{0EA28F5C-6213-4967-9213-6E70CEA0A937}" name="Aporte Asociados (Valorado) ($)" totalsRowFunction="custom" dataDxfId="61" totalsRowDxfId="60" dataCellStyle="Moneda [0]">
      <totalsRowFormula>SUM(Tabla89[Aporte Asociados (Valorado) ($)])</totalsRowFormula>
    </tableColumn>
    <tableColumn id="8" xr3:uid="{A5A9B784-EE12-40C8-B061-452DD93A61E3}" name="TOTAL ($) " totalsRowFunction="custom" dataDxfId="59" totalsRowDxfId="58">
      <calculatedColumnFormula>SUM(Tabla89[[#This Row],[Aporte Innova Chile
(Subsidio) ($)]:[Aporte Asociados (Valorado) ($)]])</calculatedColumnFormula>
      <totalsRowFormula>SUM(Tabla89[TOTAL ($) ])</totalsRow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4745E5A-BB7D-4BA3-99CA-1F94A7A243DE}" name="Tabla58" displayName="Tabla58" ref="B9:K17" totalsRowCount="1" headerRowDxfId="57" dataDxfId="55" totalsRowDxfId="53" headerRowBorderDxfId="56" tableBorderDxfId="54" totalsRowBorderDxfId="52">
  <autoFilter ref="B9:K16" xr:uid="{14745E5A-BB7D-4BA3-99CA-1F94A7A243DE}"/>
  <tableColumns count="10">
    <tableColumn id="1" xr3:uid="{100DED51-E943-4E95-98E3-85A5EFB01929}" name="Ítem" totalsRowLabel="Total" dataDxfId="51" totalsRowDxfId="50"/>
    <tableColumn id="2" xr3:uid="{488F490B-EB20-4288-BEA7-23EBFC8A5F14}" name="Cantidad (A)" dataDxfId="49" totalsRowDxfId="48"/>
    <tableColumn id="6" xr3:uid="{C8CF21B3-8123-44E3-9603-BAC41D86799A}" name="Justificación TÉCNICA del gasto (¿Para que necesito el gasto?)" dataDxfId="47" totalsRowDxfId="46"/>
    <tableColumn id="3" xr3:uid="{8F16FAB0-8FBA-4DB6-AAE2-1AFC0865BA57}" name="Costo Unitario_x000a_$ (B)" dataDxfId="45" totalsRowDxfId="44" dataCellStyle="Moneda [0]">
      <calculatedColumnFormula>450000*20</calculatedColumnFormula>
    </tableColumn>
    <tableColumn id="4" xr3:uid="{F6FD91D8-D3C8-4A82-BA92-3A8AE3D7C66A}" name="Aporte Innova Chile_x000a_(Subsidio) ($)" totalsRowFunction="custom" dataDxfId="43" totalsRowDxfId="42" dataCellStyle="Moneda [0]">
      <totalsRowFormula>SUM(Tabla58[Aporte Innova Chile
(Subsidio) ($)])</totalsRowFormula>
    </tableColumn>
    <tableColumn id="7" xr3:uid="{D3EFED9C-FB46-443B-921D-0D173A2F6124}" name="Aporte Beneficiaria (Pecuniario) ($)" totalsRowFunction="custom" dataDxfId="41" totalsRowDxfId="40" dataCellStyle="Moneda [0]">
      <calculatedColumnFormula>+Tabla58[[#This Row],[Costo Unitario
$ (B)]]-Tabla58[[#This Row],[Aporte Innova Chile
(Subsidio) ($)]]</calculatedColumnFormula>
      <totalsRowFormula>SUM(Tabla58[Aporte Beneficiaria (Pecuniario) ($)])</totalsRowFormula>
    </tableColumn>
    <tableColumn id="9" xr3:uid="{73216423-113E-421D-A781-813E95A7B57D}" name="Aporte Benenficiaria (Valorado) ($)" totalsRowFunction="custom" dataDxfId="39" totalsRowDxfId="38" dataCellStyle="Moneda [0]">
      <totalsRowFormula>SUM(Tabla58[Aporte Benenficiaria (Valorado) ($)])</totalsRowFormula>
    </tableColumn>
    <tableColumn id="10" xr3:uid="{3A4121E0-8BB9-4D87-A0BB-2C667EC569B1}" name="Aporte Asociados (Pecuniario) ($)" totalsRowFunction="custom" dataDxfId="37" totalsRowDxfId="36" dataCellStyle="Moneda [0]">
      <calculatedColumnFormula>150000*20</calculatedColumnFormula>
      <totalsRowFormula>SUM(Tabla58[Aporte Asociados (Pecuniario) ($)])</totalsRowFormula>
    </tableColumn>
    <tableColumn id="5" xr3:uid="{03EF202E-2092-402A-BB31-6D642C7B5BBF}" name="Aporte Asociados (Valorado) ($)" totalsRowFunction="custom" dataDxfId="35" totalsRowDxfId="34" dataCellStyle="Moneda [0]">
      <totalsRowFormula>SUM(Tabla58[Aporte Asociados (Valorado) ($)])</totalsRowFormula>
    </tableColumn>
    <tableColumn id="8" xr3:uid="{407AFDD7-F523-4C93-B600-C091287A41F7}" name="TOTAL ($)" totalsRowFunction="custom" dataDxfId="33" totalsRowDxfId="32" dataCellStyle="Moneda [0]">
      <calculatedColumnFormula>SUM(Tabla58[[#This Row],[Aporte Innova Chile
(Subsidio) ($)]:[Aporte Asociados (Valorado) ($)]])</calculatedColumnFormula>
      <totalsRowFormula>SUM(Tabla58[TOTAL ($)])</totalsRow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71CD525-9D05-4C21-8050-7B900DE82056}" name="Tabla10" displayName="Tabla10" ref="B10:M26" totalsRowShown="0" headerRowDxfId="31" headerRowBorderDxfId="30" tableBorderDxfId="29" totalsRowBorderDxfId="28">
  <autoFilter ref="B10:M26" xr:uid="{871CD525-9D05-4C21-8050-7B900DE82056}"/>
  <tableColumns count="12">
    <tableColumn id="1" xr3:uid="{766DBDBC-F02F-44D8-8D61-411C9193D1A8}" name="N°" dataDxfId="27"/>
    <tableColumn id="2" xr3:uid="{3090058A-621C-4843-9E6C-AE744AC5ECA7}" name="Nombre de Etapa o Actividad._x000a_Liste las acciones de su proyecto en orden cronologico" dataDxfId="26"/>
    <tableColumn id="3" xr3:uid="{E5054009-4665-45C9-A179-7EA4918B8980}" name="Descripción Completa de la Etapa o Actividad_x000a_" dataDxfId="25"/>
    <tableColumn id="5" xr3:uid="{0D7890CF-D6CC-4BCE-A6DE-81934D8EA36B}" name="Justificación técnica de la actividad _x000a_(¿Por qué es necesaria en el proyecto y como espera abordarla?)" dataDxfId="24"/>
    <tableColumn id="6" xr3:uid="{A42E2542-CB10-4613-BC3B-C69AF74CFD2E}" name="¿Quién Realiza esta actividad? " dataDxfId="23"/>
    <tableColumn id="7" xr3:uid="{CA2F5BAA-D11C-411D-9025-31BA5A1599D7}" name="Indique nombre de recursos humanos involucrados" dataDxfId="22"/>
    <tableColumn id="8" xr3:uid="{4A3D42A3-5116-4D91-B0BD-7F67DD6AF4F4}" name="N° Objetivo Específico Asociado" dataDxfId="21"/>
    <tableColumn id="9" xr3:uid="{4BA5B2EB-FEE1-4B5A-BEBA-E71A91EF7C96}" name="Mes de Inicio" dataDxfId="20"/>
    <tableColumn id="15" xr3:uid="{3D85F3AD-56CE-4BEC-9C2D-A57395F0DD20}" name="Mes de Término" dataDxfId="19"/>
    <tableColumn id="12" xr3:uid="{EF0CBBFE-1665-4932-96AB-567E8F2C5980}" name="Aporte Innova Chile_x000a_(Subsidio) ($)" dataDxfId="18" dataCellStyle="Moneda [0]"/>
    <tableColumn id="10" xr3:uid="{F3488826-D4D0-401F-98DF-C7CBBD39C5CE}" name="Aporte Participantes ($)" dataDxfId="17" dataCellStyle="Moneda [0]"/>
    <tableColumn id="4" xr3:uid="{60AA7D30-4BC8-4DB1-A10E-104CECD06A61}" name="Presupuesto Total por actividad ($)" dataDxfId="16" dataCellStyle="Moneda [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A01F-D59F-4F74-AB02-628AE236CBA5}">
  <sheetPr codeName="Hoja1">
    <tabColor theme="2" tint="-0.249977111117893"/>
  </sheetPr>
  <dimension ref="A1:Z1000"/>
  <sheetViews>
    <sheetView zoomScale="90" zoomScaleNormal="90" workbookViewId="0">
      <selection activeCell="J15" sqref="J15"/>
    </sheetView>
  </sheetViews>
  <sheetFormatPr baseColWidth="10" defaultColWidth="13.6640625" defaultRowHeight="15" customHeight="1" x14ac:dyDescent="0.15"/>
  <cols>
    <col min="1" max="1" width="3.5" style="23" customWidth="1"/>
    <col min="2" max="2" width="65.33203125" style="23" customWidth="1"/>
    <col min="3" max="26" width="10.83203125" style="23" customWidth="1"/>
    <col min="27" max="16384" width="13.6640625" style="23"/>
  </cols>
  <sheetData>
    <row r="1" spans="1:26" ht="16" thickBot="1" x14ac:dyDescent="0.25">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ht="20" thickBot="1" x14ac:dyDescent="0.3">
      <c r="A2" s="22"/>
      <c r="B2" s="250" t="s">
        <v>0</v>
      </c>
      <c r="C2" s="251"/>
      <c r="D2" s="251"/>
      <c r="E2" s="251"/>
      <c r="F2" s="251"/>
      <c r="G2" s="251"/>
      <c r="H2" s="252"/>
      <c r="I2" s="22"/>
      <c r="J2" s="22"/>
      <c r="K2" s="22"/>
      <c r="L2" s="22"/>
      <c r="M2" s="22"/>
      <c r="N2" s="22"/>
      <c r="O2" s="22"/>
      <c r="P2" s="22"/>
      <c r="Q2" s="22"/>
      <c r="R2" s="22"/>
      <c r="S2" s="22"/>
      <c r="T2" s="22"/>
      <c r="U2" s="22"/>
      <c r="V2" s="22"/>
      <c r="W2" s="22"/>
      <c r="X2" s="22"/>
      <c r="Y2" s="22"/>
      <c r="Z2" s="22"/>
    </row>
    <row r="3" spans="1:26" ht="15" customHeight="1" x14ac:dyDescent="0.2">
      <c r="A3" s="22"/>
      <c r="B3" s="22"/>
      <c r="C3" s="22"/>
      <c r="D3" s="22"/>
      <c r="E3" s="22"/>
      <c r="F3" s="22"/>
      <c r="G3" s="22"/>
      <c r="H3" s="22"/>
      <c r="I3" s="22"/>
      <c r="J3" s="22"/>
      <c r="K3" s="22"/>
      <c r="L3" s="22"/>
      <c r="M3" s="22"/>
      <c r="N3" s="22"/>
      <c r="O3" s="22"/>
      <c r="P3" s="22"/>
      <c r="Q3" s="22"/>
      <c r="R3" s="22"/>
      <c r="S3" s="22"/>
      <c r="T3" s="22"/>
      <c r="U3" s="22"/>
      <c r="V3" s="22"/>
      <c r="W3" s="22"/>
      <c r="X3" s="22"/>
      <c r="Y3" s="22"/>
      <c r="Z3" s="22"/>
    </row>
    <row r="4" spans="1:26" x14ac:dyDescent="0.2">
      <c r="A4" s="22"/>
      <c r="B4" s="22"/>
      <c r="C4" s="22"/>
      <c r="D4" s="22"/>
      <c r="E4" s="22"/>
      <c r="F4" s="22"/>
      <c r="G4" s="22"/>
      <c r="H4" s="24"/>
      <c r="I4" s="22"/>
      <c r="J4" s="22"/>
      <c r="K4" s="22"/>
      <c r="L4" s="22"/>
      <c r="M4" s="22"/>
      <c r="N4" s="22"/>
      <c r="O4" s="22"/>
      <c r="P4" s="22"/>
      <c r="Q4" s="22"/>
      <c r="R4" s="22"/>
      <c r="S4" s="22"/>
      <c r="T4" s="22"/>
      <c r="U4" s="22"/>
      <c r="V4" s="22"/>
      <c r="W4" s="22"/>
      <c r="X4" s="22"/>
      <c r="Y4" s="22"/>
      <c r="Z4" s="22"/>
    </row>
    <row r="5" spans="1:26" x14ac:dyDescent="0.2">
      <c r="A5" s="22"/>
      <c r="B5" s="22"/>
      <c r="C5" s="22"/>
      <c r="D5" s="22"/>
      <c r="E5" s="22"/>
      <c r="F5" s="22"/>
      <c r="G5" s="22"/>
      <c r="H5" s="22"/>
      <c r="I5" s="22"/>
      <c r="J5" s="22"/>
      <c r="K5" s="22"/>
      <c r="L5" s="22"/>
      <c r="M5" s="22"/>
      <c r="N5" s="22"/>
      <c r="O5" s="22"/>
      <c r="P5" s="22"/>
      <c r="Q5" s="22"/>
      <c r="R5" s="22"/>
      <c r="S5" s="22"/>
      <c r="T5" s="22"/>
      <c r="U5" s="22"/>
      <c r="V5" s="22"/>
      <c r="W5" s="22"/>
      <c r="X5" s="22"/>
      <c r="Y5" s="22"/>
      <c r="Z5" s="22"/>
    </row>
    <row r="6" spans="1:26" x14ac:dyDescent="0.2">
      <c r="A6" s="22"/>
      <c r="B6" s="22"/>
      <c r="C6" s="22"/>
      <c r="D6" s="22"/>
      <c r="E6" s="22"/>
      <c r="F6" s="22"/>
      <c r="G6" s="22"/>
      <c r="H6" s="22"/>
      <c r="I6" s="22"/>
      <c r="J6" s="22"/>
      <c r="K6" s="22"/>
      <c r="L6" s="22"/>
      <c r="M6" s="22"/>
      <c r="N6" s="22"/>
      <c r="O6" s="22"/>
      <c r="P6" s="22"/>
      <c r="Q6" s="22"/>
      <c r="R6" s="22"/>
      <c r="S6" s="22"/>
      <c r="T6" s="22"/>
      <c r="U6" s="22"/>
      <c r="V6" s="22"/>
      <c r="W6" s="22"/>
      <c r="X6" s="22"/>
      <c r="Y6" s="22"/>
      <c r="Z6" s="22"/>
    </row>
    <row r="7" spans="1:26" x14ac:dyDescent="0.2">
      <c r="A7" s="22"/>
      <c r="B7" s="22"/>
      <c r="C7" s="22"/>
      <c r="D7" s="22"/>
      <c r="E7" s="22"/>
      <c r="F7" s="22"/>
      <c r="G7" s="22"/>
      <c r="H7" s="22"/>
      <c r="I7" s="22"/>
      <c r="J7" s="22"/>
      <c r="K7" s="22"/>
      <c r="L7" s="22"/>
      <c r="M7" s="22"/>
      <c r="N7" s="22"/>
      <c r="O7" s="22"/>
      <c r="P7" s="22"/>
      <c r="Q7" s="22"/>
      <c r="R7" s="22"/>
      <c r="S7" s="22"/>
      <c r="T7" s="22"/>
      <c r="U7" s="22"/>
      <c r="V7" s="22"/>
      <c r="W7" s="22"/>
      <c r="X7" s="22"/>
      <c r="Y7" s="22"/>
      <c r="Z7" s="22"/>
    </row>
    <row r="8" spans="1:26" x14ac:dyDescent="0.2">
      <c r="A8" s="22"/>
      <c r="B8" s="22"/>
      <c r="C8" s="22"/>
      <c r="D8" s="22"/>
      <c r="E8" s="22"/>
      <c r="F8" s="22"/>
      <c r="G8" s="22"/>
      <c r="H8" s="22"/>
      <c r="I8" s="22"/>
      <c r="J8" s="22"/>
      <c r="K8" s="22"/>
      <c r="L8" s="22"/>
      <c r="M8" s="22"/>
      <c r="N8" s="22"/>
      <c r="O8" s="22"/>
      <c r="P8" s="22"/>
      <c r="Q8" s="22"/>
      <c r="R8" s="22"/>
      <c r="S8" s="22"/>
      <c r="T8" s="22"/>
      <c r="U8" s="22"/>
      <c r="V8" s="22"/>
      <c r="W8" s="22"/>
      <c r="X8" s="22"/>
      <c r="Y8" s="22"/>
      <c r="Z8" s="22"/>
    </row>
    <row r="9" spans="1:26" x14ac:dyDescent="0.2">
      <c r="A9" s="22"/>
      <c r="B9" s="22"/>
      <c r="C9" s="22"/>
      <c r="D9" s="22"/>
      <c r="E9" s="22"/>
      <c r="F9" s="22"/>
      <c r="G9" s="22"/>
      <c r="H9" s="22"/>
      <c r="I9" s="22"/>
      <c r="J9" s="22"/>
      <c r="K9" s="22"/>
      <c r="L9" s="22"/>
      <c r="M9" s="22"/>
      <c r="N9" s="22"/>
      <c r="O9" s="22"/>
      <c r="P9" s="22"/>
      <c r="Q9" s="22"/>
      <c r="R9" s="22"/>
      <c r="S9" s="22"/>
      <c r="T9" s="22"/>
      <c r="U9" s="22"/>
      <c r="V9" s="22"/>
      <c r="W9" s="22"/>
      <c r="X9" s="22"/>
      <c r="Y9" s="22"/>
      <c r="Z9" s="22"/>
    </row>
    <row r="10" spans="1:26" x14ac:dyDescent="0.2">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x14ac:dyDescent="0.2">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x14ac:dyDescent="0.2">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x14ac:dyDescent="0.2">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x14ac:dyDescent="0.2">
      <c r="A14" s="22"/>
      <c r="B14" s="22"/>
      <c r="C14" s="22"/>
      <c r="D14" s="22"/>
      <c r="E14" s="22"/>
      <c r="F14" s="22"/>
      <c r="G14" s="22"/>
      <c r="H14" s="24"/>
      <c r="I14" s="22"/>
      <c r="J14" s="22"/>
      <c r="K14" s="22"/>
      <c r="L14" s="22"/>
      <c r="M14" s="22"/>
      <c r="N14" s="22"/>
      <c r="O14" s="22"/>
      <c r="P14" s="22"/>
      <c r="Q14" s="22"/>
      <c r="R14" s="22"/>
      <c r="S14" s="22"/>
      <c r="T14" s="22"/>
      <c r="U14" s="22"/>
      <c r="V14" s="22"/>
      <c r="W14" s="22"/>
      <c r="X14" s="22"/>
      <c r="Y14" s="22"/>
      <c r="Z14" s="22"/>
    </row>
    <row r="15" spans="1:26" x14ac:dyDescent="0.2">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x14ac:dyDescent="0.2">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x14ac:dyDescent="0.2">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x14ac:dyDescent="0.2">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x14ac:dyDescent="0.2">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x14ac:dyDescent="0.2">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ht="15.75" customHeight="1" x14ac:dyDescent="0.2">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ht="15.75" customHeight="1" x14ac:dyDescent="0.2">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ht="15.75" customHeight="1" x14ac:dyDescent="0.2">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ht="15.75" customHeight="1" x14ac:dyDescent="0.2">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ht="15.75" customHeight="1" x14ac:dyDescent="0.2">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ht="15.75" customHeight="1" x14ac:dyDescent="0.2">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ht="15.75" customHeight="1" x14ac:dyDescent="0.2">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ht="15.75" customHeight="1" x14ac:dyDescent="0.2">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ht="15.75" customHeight="1" x14ac:dyDescent="0.2">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ht="15.75" customHeight="1" x14ac:dyDescent="0.2">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ht="15.75" customHeight="1" x14ac:dyDescent="0.2">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ht="15.75" customHeight="1" x14ac:dyDescent="0.2">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ht="15.75" customHeight="1" x14ac:dyDescent="0.2">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ht="15.75" customHeight="1" x14ac:dyDescent="0.2">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ht="15.75" customHeight="1" x14ac:dyDescent="0.2">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ht="15.75" customHeight="1" x14ac:dyDescent="0.2">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ht="15.75" customHeight="1" x14ac:dyDescent="0.2">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ht="15.75" customHeight="1" x14ac:dyDescent="0.2">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ht="15.75" customHeight="1" x14ac:dyDescent="0.2">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ht="15.75" customHeight="1" x14ac:dyDescent="0.2">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ht="15.75" customHeight="1" x14ac:dyDescent="0.2">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ht="15.75" customHeight="1" x14ac:dyDescent="0.2">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ht="15.75" customHeight="1" x14ac:dyDescent="0.2">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ht="15.75" customHeight="1" x14ac:dyDescent="0.2">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ht="15.75" customHeight="1" x14ac:dyDescent="0.2">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ht="15.75" customHeight="1" x14ac:dyDescent="0.2">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ht="15.75" customHeight="1" x14ac:dyDescent="0.2">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ht="15.75" customHeight="1" x14ac:dyDescent="0.2">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ht="15.75" customHeight="1" x14ac:dyDescent="0.2">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ht="15.75" customHeight="1" x14ac:dyDescent="0.2">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ht="15.75" customHeight="1" x14ac:dyDescent="0.2">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ht="15.75" customHeight="1" x14ac:dyDescent="0.2">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ht="15.75" customHeight="1" x14ac:dyDescent="0.2">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ht="15.75" customHeight="1" x14ac:dyDescent="0.2">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ht="15.75" customHeight="1" x14ac:dyDescent="0.2">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ht="15.75" customHeight="1" x14ac:dyDescent="0.2">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ht="15.75" customHeight="1" x14ac:dyDescent="0.2">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15.75" customHeight="1" x14ac:dyDescent="0.2">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ht="15.75" customHeight="1" x14ac:dyDescent="0.2">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ht="15.75" customHeight="1" x14ac:dyDescent="0.2">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ht="15.75" customHeight="1" x14ac:dyDescent="0.2">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ht="15.75" customHeight="1" x14ac:dyDescent="0.2">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ht="15.75" customHeight="1" x14ac:dyDescent="0.2">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ht="15.75" customHeight="1" x14ac:dyDescent="0.2">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ht="15.75" customHeight="1" x14ac:dyDescent="0.2">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ht="15.75" customHeight="1" x14ac:dyDescent="0.2">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5.75" customHeight="1" x14ac:dyDescent="0.2">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5.75" customHeight="1" x14ac:dyDescent="0.2">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15.75" customHeight="1" x14ac:dyDescent="0.2">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5.75" customHeight="1" x14ac:dyDescent="0.2">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5.75" customHeight="1" x14ac:dyDescent="0.2">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5.75" customHeight="1" x14ac:dyDescent="0.2">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5.75" customHeight="1" x14ac:dyDescent="0.2">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5.75" customHeight="1" x14ac:dyDescent="0.2">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5.75" customHeight="1" x14ac:dyDescent="0.2">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5.75" customHeight="1" x14ac:dyDescent="0.2">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5.75" customHeight="1" x14ac:dyDescent="0.2">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5.75" customHeight="1" x14ac:dyDescent="0.2">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5.75" customHeight="1" x14ac:dyDescent="0.2">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5.75" customHeight="1" x14ac:dyDescent="0.2">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5.75" customHeight="1" x14ac:dyDescent="0.2">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5.75" customHeight="1" x14ac:dyDescent="0.2">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5.75" customHeight="1" x14ac:dyDescent="0.2">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5.75" customHeight="1" x14ac:dyDescent="0.2">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5.75" customHeight="1" x14ac:dyDescent="0.2">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5.75" customHeight="1" x14ac:dyDescent="0.2">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5.75" customHeight="1" x14ac:dyDescent="0.2">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5.75" customHeight="1" x14ac:dyDescent="0.2">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5.75" customHeight="1" x14ac:dyDescent="0.2">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5.75" customHeight="1" x14ac:dyDescent="0.2">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5.75" customHeight="1" x14ac:dyDescent="0.2">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5.75" customHeight="1" x14ac:dyDescent="0.2">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5.75" customHeight="1" x14ac:dyDescent="0.2">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5.75" customHeight="1" x14ac:dyDescent="0.2">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5.75" customHeight="1" x14ac:dyDescent="0.2">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5.75" customHeight="1" x14ac:dyDescent="0.2">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5.75" customHeight="1" x14ac:dyDescent="0.2">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5.75" customHeight="1" x14ac:dyDescent="0.2">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5.75" customHeight="1" x14ac:dyDescent="0.2">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5.75" customHeight="1" x14ac:dyDescent="0.2">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5.75" customHeight="1" x14ac:dyDescent="0.2">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5.75" customHeight="1" x14ac:dyDescent="0.2">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5.75" customHeight="1" x14ac:dyDescent="0.2">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5.75" customHeight="1" x14ac:dyDescent="0.2">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5.75" customHeight="1" x14ac:dyDescent="0.2">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5.75" customHeight="1" x14ac:dyDescent="0.2">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5.75" customHeight="1" x14ac:dyDescent="0.2">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5.75" customHeight="1" x14ac:dyDescent="0.2">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5.75" customHeight="1" x14ac:dyDescent="0.2">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5.75" customHeight="1" x14ac:dyDescent="0.2">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5.75" customHeight="1" x14ac:dyDescent="0.2">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5.75" customHeight="1" x14ac:dyDescent="0.2">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spans="1:26" ht="15.75" customHeight="1" x14ac:dyDescent="0.2">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spans="1:26" ht="15.75" customHeight="1" x14ac:dyDescent="0.2">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spans="1:26" ht="15.75" customHeight="1" x14ac:dyDescent="0.2">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spans="1:26" ht="15.75" customHeight="1" x14ac:dyDescent="0.2">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spans="1:26" ht="15.75" customHeight="1" x14ac:dyDescent="0.2">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spans="1:26" ht="15.75" customHeight="1" x14ac:dyDescent="0.2">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spans="1:26" ht="15.75" customHeight="1" x14ac:dyDescent="0.2">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spans="1:26" ht="15.75" customHeight="1" x14ac:dyDescent="0.2">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spans="1:26" ht="15.75" customHeight="1" x14ac:dyDescent="0.2">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spans="1:26" ht="15.75" customHeight="1" x14ac:dyDescent="0.2">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26" ht="15.75" customHeight="1" x14ac:dyDescent="0.2">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spans="1:26" ht="15.75" customHeight="1" x14ac:dyDescent="0.2">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26" ht="15.75" customHeight="1" x14ac:dyDescent="0.2">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spans="1:26" ht="15.75" customHeight="1" x14ac:dyDescent="0.2">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spans="1:26" ht="15.75" customHeight="1" x14ac:dyDescent="0.2">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spans="1:26" ht="15.75" customHeight="1" x14ac:dyDescent="0.2">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spans="1:26" ht="15.75" customHeight="1" x14ac:dyDescent="0.2">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spans="1:26" ht="15.75" customHeight="1" x14ac:dyDescent="0.2">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spans="1:26" ht="15.75" customHeight="1" x14ac:dyDescent="0.2">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spans="1:26" ht="15.75" customHeight="1" x14ac:dyDescent="0.2">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spans="1:26" ht="15.75" customHeight="1" x14ac:dyDescent="0.2">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spans="1:26" ht="15.75" customHeight="1" x14ac:dyDescent="0.2">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spans="1:26" ht="15.75" customHeight="1" x14ac:dyDescent="0.2">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spans="1:26" ht="15.75" customHeight="1" x14ac:dyDescent="0.2">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spans="1:26" ht="15.75" customHeight="1" x14ac:dyDescent="0.2">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spans="1:26" ht="15.75" customHeight="1" x14ac:dyDescent="0.2">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spans="1:26" ht="15.75" customHeight="1" x14ac:dyDescent="0.2">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spans="1:26" ht="15.75" customHeight="1" x14ac:dyDescent="0.2">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spans="1:26" ht="15.75" customHeight="1" x14ac:dyDescent="0.2">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spans="1:26" ht="15.75" customHeight="1" x14ac:dyDescent="0.2">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spans="1:26" ht="15.75" customHeight="1" x14ac:dyDescent="0.2">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spans="1:26" ht="15.75" customHeight="1" x14ac:dyDescent="0.2">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spans="1:26" ht="15.75" customHeight="1" x14ac:dyDescent="0.2">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spans="1:26" ht="15.75" customHeight="1" x14ac:dyDescent="0.2">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spans="1:26" ht="15.75" customHeight="1" x14ac:dyDescent="0.2">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6" ht="15.75" customHeight="1" x14ac:dyDescent="0.2">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6" ht="15.75" customHeight="1" x14ac:dyDescent="0.2">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spans="1:26" ht="15.75" customHeight="1" x14ac:dyDescent="0.2">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spans="1:26" ht="15.75" customHeight="1" x14ac:dyDescent="0.2">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spans="1:26" ht="15.75" customHeight="1" x14ac:dyDescent="0.2">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spans="1:26" ht="15.75" customHeight="1" x14ac:dyDescent="0.2">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spans="1:26" ht="15.75" customHeight="1" x14ac:dyDescent="0.2">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spans="1:26" ht="15.75" customHeight="1" x14ac:dyDescent="0.2">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spans="1:26" ht="15.75" customHeight="1" x14ac:dyDescent="0.2">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spans="1:26" ht="15.75" customHeight="1" x14ac:dyDescent="0.2">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spans="1:26" ht="15.75" customHeight="1" x14ac:dyDescent="0.2">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spans="1:26" ht="15.75" customHeight="1" x14ac:dyDescent="0.2">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spans="1:26" ht="15.75" customHeight="1" x14ac:dyDescent="0.2">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spans="1:26" ht="15.75" customHeight="1" x14ac:dyDescent="0.2">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spans="1:26" ht="15.75" customHeight="1" x14ac:dyDescent="0.2">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spans="1:26" ht="15.75" customHeight="1" x14ac:dyDescent="0.2">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spans="1:26" ht="15.75" customHeight="1" x14ac:dyDescent="0.2">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spans="1:26" ht="15.75" customHeight="1" x14ac:dyDescent="0.2">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spans="1:26" ht="15.75" customHeight="1" x14ac:dyDescent="0.2">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spans="1:26" ht="15.75" customHeight="1" x14ac:dyDescent="0.2">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spans="1:26" ht="15.75" customHeight="1" x14ac:dyDescent="0.2">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spans="1:26" ht="15.75" customHeight="1" x14ac:dyDescent="0.2">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spans="1:26" ht="15.75" customHeight="1" x14ac:dyDescent="0.2">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spans="1:26" ht="15.75" customHeight="1" x14ac:dyDescent="0.2">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spans="1:26" ht="15.75" customHeight="1" x14ac:dyDescent="0.2">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spans="1:26" ht="15.75" customHeight="1" x14ac:dyDescent="0.2">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spans="1:26" ht="15.75" customHeight="1" x14ac:dyDescent="0.2">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spans="1:26" ht="15.75" customHeight="1" x14ac:dyDescent="0.2">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spans="1:26" ht="15.75" customHeight="1" x14ac:dyDescent="0.2">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spans="1:26" ht="15.75" customHeight="1" x14ac:dyDescent="0.2">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spans="1:26" ht="15.75" customHeight="1" x14ac:dyDescent="0.2">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spans="1:26" ht="15.75" customHeight="1" x14ac:dyDescent="0.2">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5.75" customHeight="1" x14ac:dyDescent="0.2">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spans="1:26" ht="15.75" customHeight="1" x14ac:dyDescent="0.2">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spans="1:26" ht="15.75" customHeight="1" x14ac:dyDescent="0.2">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spans="1:26" ht="15.75" customHeight="1" x14ac:dyDescent="0.2">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spans="1:26" ht="15.75" customHeight="1" x14ac:dyDescent="0.2">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spans="1:26" ht="15.75" customHeight="1" x14ac:dyDescent="0.2">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spans="1:26" ht="15.75" customHeight="1" x14ac:dyDescent="0.2">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spans="1:26" ht="15.75" customHeight="1" x14ac:dyDescent="0.2">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spans="1:26" ht="15.75" customHeight="1" x14ac:dyDescent="0.2">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spans="1:26" ht="15.75" customHeight="1" x14ac:dyDescent="0.2">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spans="1:26" ht="15.75" customHeight="1" x14ac:dyDescent="0.2">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spans="1:26" ht="15.75" customHeight="1" x14ac:dyDescent="0.2">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spans="1:26" ht="15.75" customHeight="1" x14ac:dyDescent="0.2">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spans="1:26" ht="15.75" customHeight="1" x14ac:dyDescent="0.2">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spans="1:26" ht="15.75" customHeight="1" x14ac:dyDescent="0.2">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spans="1:26" ht="15.75" customHeight="1" x14ac:dyDescent="0.2">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spans="1:26" ht="15.75" customHeight="1" x14ac:dyDescent="0.2">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spans="1:26" ht="15.75" customHeight="1" x14ac:dyDescent="0.2">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spans="1:26" ht="15.75" customHeight="1" x14ac:dyDescent="0.2">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spans="1:26" ht="15.75" customHeight="1" x14ac:dyDescent="0.2">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spans="1:26" ht="15.75" customHeight="1" x14ac:dyDescent="0.2">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spans="1:26" ht="15.75" customHeight="1" x14ac:dyDescent="0.2">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spans="1:26" ht="15.75" customHeight="1" x14ac:dyDescent="0.2">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spans="1:26" ht="15.75" customHeight="1" x14ac:dyDescent="0.2">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spans="1:26" ht="15.75" customHeight="1" x14ac:dyDescent="0.2">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spans="1:26" ht="15.75" customHeight="1" x14ac:dyDescent="0.2">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spans="1:26" ht="15.75" customHeight="1" x14ac:dyDescent="0.2">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spans="1:26" ht="15.75" customHeight="1" x14ac:dyDescent="0.2">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spans="1:26" ht="15.75" customHeight="1" x14ac:dyDescent="0.2">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spans="1:26" ht="15.75" customHeight="1" x14ac:dyDescent="0.2">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spans="1:26" ht="15.75" customHeight="1" x14ac:dyDescent="0.2">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spans="1:26" ht="15.75" customHeight="1" x14ac:dyDescent="0.2">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spans="1:26" ht="15.75" customHeight="1" x14ac:dyDescent="0.2">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spans="1:26" ht="15.75" customHeight="1" x14ac:dyDescent="0.2">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spans="1:26" ht="15.75" customHeight="1" x14ac:dyDescent="0.2">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spans="1:26" ht="15.75" customHeight="1" x14ac:dyDescent="0.2">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spans="1:26" ht="15.75" customHeight="1" x14ac:dyDescent="0.2">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spans="1:26" ht="15.75" customHeight="1" x14ac:dyDescent="0.2">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spans="1:26" ht="15.75" customHeight="1" x14ac:dyDescent="0.2">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spans="1:26" ht="15.75" customHeight="1" x14ac:dyDescent="0.2">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spans="1:26" ht="15.75" customHeight="1" x14ac:dyDescent="0.2">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spans="1:26" ht="15.75" customHeight="1" x14ac:dyDescent="0.2">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spans="1:26" ht="15.75" customHeight="1" x14ac:dyDescent="0.2">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spans="1:26" ht="15.75" customHeight="1" x14ac:dyDescent="0.2">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spans="1:26" ht="15.75" customHeight="1" x14ac:dyDescent="0.2">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spans="1:26" ht="15.75" customHeight="1" x14ac:dyDescent="0.2">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spans="1:26" ht="15.75" customHeight="1" x14ac:dyDescent="0.2">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spans="1:26" ht="15.75" customHeight="1" x14ac:dyDescent="0.2">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spans="1:26" ht="15.75" customHeight="1" x14ac:dyDescent="0.2">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spans="1:26" ht="15.75" customHeight="1" x14ac:dyDescent="0.2">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spans="1:26" ht="15.75" customHeight="1" x14ac:dyDescent="0.2">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spans="1:26" ht="15.75" customHeight="1" x14ac:dyDescent="0.2">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spans="1:26" ht="15.75" customHeight="1" x14ac:dyDescent="0.2">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spans="1:26" ht="15.75" customHeight="1" x14ac:dyDescent="0.2">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spans="1:26" ht="15.75" customHeight="1" x14ac:dyDescent="0.2">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spans="1:26" ht="15.75" customHeight="1" x14ac:dyDescent="0.2">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spans="1:26" ht="15.75" customHeight="1" x14ac:dyDescent="0.2">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spans="1:26" ht="15.75" customHeight="1" x14ac:dyDescent="0.2">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spans="1:26" ht="15.75" customHeight="1" x14ac:dyDescent="0.2">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spans="1:26" ht="15.75" customHeight="1" x14ac:dyDescent="0.2">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spans="1:26" ht="15.75" customHeight="1" x14ac:dyDescent="0.2">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spans="1:26" ht="15.75" customHeight="1" x14ac:dyDescent="0.2">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spans="1:26" ht="15.75" customHeight="1" x14ac:dyDescent="0.2">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spans="1:26" ht="15.75" customHeight="1" x14ac:dyDescent="0.2">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spans="1:26" ht="15.75" customHeight="1" x14ac:dyDescent="0.2">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spans="1:26" ht="15.75" customHeight="1" x14ac:dyDescent="0.2">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spans="1:26" ht="15.75" customHeight="1" x14ac:dyDescent="0.2">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spans="1:26" ht="15.75" customHeight="1" x14ac:dyDescent="0.2">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spans="1:26" ht="15.75" customHeight="1" x14ac:dyDescent="0.2">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spans="1:26" ht="15.75" customHeight="1" x14ac:dyDescent="0.2">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spans="1:26" ht="15.75" customHeight="1" x14ac:dyDescent="0.2">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spans="1:26" ht="15.75" customHeight="1" x14ac:dyDescent="0.2">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spans="1:26" ht="15.75" customHeight="1" x14ac:dyDescent="0.2">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spans="1:26" ht="15.75" customHeight="1" x14ac:dyDescent="0.2">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spans="1:26" ht="15.75" customHeight="1" x14ac:dyDescent="0.2">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spans="1:26" ht="15.75" customHeight="1" x14ac:dyDescent="0.2">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spans="1:26" ht="15.75" customHeight="1" x14ac:dyDescent="0.2">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spans="1:26" ht="15.75" customHeight="1" x14ac:dyDescent="0.2">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spans="1:26" ht="15.75" customHeight="1" x14ac:dyDescent="0.2">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spans="1:26" ht="15.75" customHeight="1" x14ac:dyDescent="0.2">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spans="1:26" ht="15.75" customHeight="1" x14ac:dyDescent="0.2">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spans="1:26" ht="15.75" customHeight="1" x14ac:dyDescent="0.2">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spans="1:26" ht="15.75" customHeight="1" x14ac:dyDescent="0.2">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spans="1:26" ht="15.75" customHeight="1" x14ac:dyDescent="0.2">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spans="1:26" ht="15.75" customHeight="1" x14ac:dyDescent="0.2">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spans="1:26" ht="15.75" customHeight="1" x14ac:dyDescent="0.2">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spans="1:26" ht="15.75" customHeight="1" x14ac:dyDescent="0.2">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spans="1:26" ht="15.75" customHeight="1" x14ac:dyDescent="0.2">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spans="1:26" ht="15.75" customHeight="1" x14ac:dyDescent="0.2">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spans="1:26" ht="15.75" customHeight="1" x14ac:dyDescent="0.2">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spans="1:26" ht="15.75" customHeight="1" x14ac:dyDescent="0.2">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spans="1:26" ht="15.75" customHeight="1" x14ac:dyDescent="0.2">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spans="1:26" ht="15.75" customHeight="1" x14ac:dyDescent="0.2">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spans="1:26" ht="15.75" customHeight="1" x14ac:dyDescent="0.2">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spans="1:26" ht="15.75" customHeight="1" x14ac:dyDescent="0.2">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spans="1:26" ht="15.75" customHeight="1" x14ac:dyDescent="0.2">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spans="1:26" ht="15.75" customHeight="1" x14ac:dyDescent="0.2">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spans="1:26" ht="15.75" customHeight="1" x14ac:dyDescent="0.2">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spans="1:26" ht="15.75" customHeight="1" x14ac:dyDescent="0.2">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spans="1:26" ht="15.75" customHeight="1" x14ac:dyDescent="0.2">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spans="1:26" ht="15.75" customHeight="1" x14ac:dyDescent="0.2">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spans="1:26" ht="15.75" customHeight="1" x14ac:dyDescent="0.2">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spans="1:26" ht="15.75" customHeight="1" x14ac:dyDescent="0.2">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spans="1:26" ht="15.75" customHeight="1" x14ac:dyDescent="0.2">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spans="1:26" ht="15.75" customHeight="1" x14ac:dyDescent="0.2">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spans="1:26" ht="15.75" customHeight="1" x14ac:dyDescent="0.2">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spans="1:26" ht="15.75" customHeight="1" x14ac:dyDescent="0.2">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spans="1:26" ht="15.75" customHeight="1" x14ac:dyDescent="0.2">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spans="1:26" ht="15.75" customHeight="1" x14ac:dyDescent="0.2">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spans="1:26" ht="15.75" customHeight="1" x14ac:dyDescent="0.2">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spans="1:26" ht="15.75" customHeight="1" x14ac:dyDescent="0.2">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spans="1:26" ht="15.75" customHeight="1" x14ac:dyDescent="0.2">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spans="1:26" ht="15.75" customHeight="1" x14ac:dyDescent="0.2">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spans="1:26" ht="15.75" customHeight="1" x14ac:dyDescent="0.2">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spans="1:26" ht="15.75" customHeight="1" x14ac:dyDescent="0.2">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spans="1:26" ht="15.75" customHeight="1" x14ac:dyDescent="0.2">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spans="1:26" ht="15.75" customHeight="1" x14ac:dyDescent="0.2">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spans="1:26" ht="15.75" customHeight="1" x14ac:dyDescent="0.2">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spans="1:26" ht="15.75" customHeight="1" x14ac:dyDescent="0.2">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spans="1:26" ht="15.75" customHeight="1" x14ac:dyDescent="0.2">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spans="1:26" ht="15.75" customHeight="1" x14ac:dyDescent="0.2">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spans="1:26" ht="15.75" customHeight="1" x14ac:dyDescent="0.2">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spans="1:26" ht="15.75" customHeight="1" x14ac:dyDescent="0.2">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spans="1:26" ht="15.75" customHeight="1" x14ac:dyDescent="0.2">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spans="1:26" ht="15.75" customHeight="1" x14ac:dyDescent="0.2">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spans="1:26" ht="15.75" customHeight="1" x14ac:dyDescent="0.2">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spans="1:26" ht="15.75" customHeight="1" x14ac:dyDescent="0.2">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spans="1:26" ht="15.75" customHeight="1" x14ac:dyDescent="0.2">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spans="1:26" ht="15.75" customHeight="1" x14ac:dyDescent="0.2">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spans="1:26" ht="15.75" customHeight="1" x14ac:dyDescent="0.2">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spans="1:26" ht="15.75" customHeight="1" x14ac:dyDescent="0.2">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spans="1:26" ht="15.75" customHeight="1" x14ac:dyDescent="0.2">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spans="1:26" ht="15.75" customHeight="1" x14ac:dyDescent="0.2">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spans="1:26" ht="15.75" customHeight="1" x14ac:dyDescent="0.2">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spans="1:26" ht="15.75" customHeight="1" x14ac:dyDescent="0.2">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spans="1:26" ht="15.75" customHeight="1" x14ac:dyDescent="0.2">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spans="1:26" ht="15.75" customHeight="1" x14ac:dyDescent="0.2">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spans="1:26" ht="15.75" customHeight="1" x14ac:dyDescent="0.2">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5.75" customHeight="1" x14ac:dyDescent="0.2">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spans="1:26" ht="15.75" customHeight="1" x14ac:dyDescent="0.2">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spans="1:26" ht="15.75" customHeight="1" x14ac:dyDescent="0.2">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spans="1:26" ht="15.75" customHeight="1" x14ac:dyDescent="0.2">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spans="1:26" ht="15.75" customHeight="1" x14ac:dyDescent="0.2">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spans="1:26" ht="15.75" customHeight="1" x14ac:dyDescent="0.2">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spans="1:26" ht="15.75" customHeight="1" x14ac:dyDescent="0.2">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spans="1:26" ht="15.75" customHeight="1" x14ac:dyDescent="0.2">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spans="1:26" ht="15.75" customHeight="1" x14ac:dyDescent="0.2">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spans="1:26" ht="15.75" customHeight="1" x14ac:dyDescent="0.2">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spans="1:26" ht="15.75" customHeight="1" x14ac:dyDescent="0.2">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spans="1:26" ht="15.75" customHeight="1" x14ac:dyDescent="0.2">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spans="1:26" ht="15.75" customHeight="1" x14ac:dyDescent="0.2">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spans="1:26" ht="15.75" customHeight="1" x14ac:dyDescent="0.2">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spans="1:26" ht="15.75" customHeight="1" x14ac:dyDescent="0.2">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spans="1:26" ht="15.75" customHeight="1" x14ac:dyDescent="0.2">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spans="1:26" ht="15.75" customHeight="1" x14ac:dyDescent="0.2">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spans="1:26" ht="15.75" customHeight="1" x14ac:dyDescent="0.2">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spans="1:26" ht="15.75" customHeight="1" x14ac:dyDescent="0.2">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spans="1:26" ht="15.75" customHeight="1" x14ac:dyDescent="0.2">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spans="1:26" ht="15.75" customHeight="1" x14ac:dyDescent="0.2">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spans="1:26" ht="15.75" customHeight="1" x14ac:dyDescent="0.2">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spans="1:26" ht="15.75" customHeight="1" x14ac:dyDescent="0.2">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spans="1:26" ht="15.75" customHeight="1" x14ac:dyDescent="0.2">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spans="1:26" ht="15.75" customHeight="1" x14ac:dyDescent="0.2">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spans="1:26" ht="15.75" customHeight="1" x14ac:dyDescent="0.2">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spans="1:26" ht="15.75" customHeight="1" x14ac:dyDescent="0.2">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spans="1:26" ht="15.75" customHeight="1" x14ac:dyDescent="0.2">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spans="1:26" ht="15.75" customHeight="1" x14ac:dyDescent="0.2">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spans="1:26" ht="15.75" customHeight="1" x14ac:dyDescent="0.2">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spans="1:26" ht="15.75" customHeight="1" x14ac:dyDescent="0.2">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spans="1:26" ht="15.75" customHeight="1" x14ac:dyDescent="0.2">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spans="1:26" ht="15.75" customHeight="1" x14ac:dyDescent="0.2">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spans="1:26" ht="15.75" customHeight="1" x14ac:dyDescent="0.2">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spans="1:26" ht="15.75" customHeight="1" x14ac:dyDescent="0.2">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spans="1:26" ht="15.75" customHeight="1" x14ac:dyDescent="0.2">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spans="1:26" ht="15.75" customHeight="1" x14ac:dyDescent="0.2">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spans="1:26" ht="15.75" customHeight="1" x14ac:dyDescent="0.2">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spans="1:26" ht="15.75" customHeight="1" x14ac:dyDescent="0.2">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spans="1:26" ht="15.75" customHeight="1" x14ac:dyDescent="0.2">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spans="1:26" ht="15.75" customHeight="1" x14ac:dyDescent="0.2">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spans="1:26" ht="15.75" customHeight="1" x14ac:dyDescent="0.2">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spans="1:26" ht="15.75" customHeight="1" x14ac:dyDescent="0.2">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spans="1:26" ht="15.75" customHeight="1" x14ac:dyDescent="0.2">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spans="1:26" ht="15.75" customHeight="1" x14ac:dyDescent="0.2">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spans="1:26" ht="15.75" customHeight="1" x14ac:dyDescent="0.2">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5.75" customHeight="1" x14ac:dyDescent="0.2">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spans="1:26" ht="15.75" customHeight="1" x14ac:dyDescent="0.2">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spans="1:26" ht="15.75" customHeight="1" x14ac:dyDescent="0.2">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spans="1:26" ht="15.75" customHeight="1" x14ac:dyDescent="0.2">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spans="1:26" ht="15.75" customHeight="1" x14ac:dyDescent="0.2">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spans="1:26" ht="15.75" customHeight="1" x14ac:dyDescent="0.2">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spans="1:26" ht="15.75" customHeight="1" x14ac:dyDescent="0.2">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spans="1:26" ht="15.75" customHeight="1" x14ac:dyDescent="0.2">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spans="1:26" ht="15.75" customHeight="1" x14ac:dyDescent="0.2">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spans="1:26" ht="15.75" customHeight="1" x14ac:dyDescent="0.2">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spans="1:26" ht="15.75" customHeight="1" x14ac:dyDescent="0.2">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spans="1:26" ht="15.75" customHeight="1" x14ac:dyDescent="0.2">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spans="1:26" ht="15.75" customHeight="1" x14ac:dyDescent="0.2">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spans="1:26" ht="15.75" customHeight="1" x14ac:dyDescent="0.2">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spans="1:26" ht="15.75" customHeight="1" x14ac:dyDescent="0.2">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spans="1:26" ht="15.75" customHeight="1" x14ac:dyDescent="0.2">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spans="1:26" ht="15.75" customHeight="1" x14ac:dyDescent="0.2">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spans="1:26" ht="15.75" customHeight="1" x14ac:dyDescent="0.2">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spans="1:26" ht="15.75" customHeight="1" x14ac:dyDescent="0.2">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spans="1:26" ht="15.75" customHeight="1" x14ac:dyDescent="0.2">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spans="1:26" ht="15.75" customHeight="1" x14ac:dyDescent="0.2">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spans="1:26" ht="15.75" customHeight="1" x14ac:dyDescent="0.2">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spans="1:26" ht="15.75" customHeight="1" x14ac:dyDescent="0.2">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spans="1:26" ht="15.75" customHeight="1" x14ac:dyDescent="0.2">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spans="1:26" ht="15.75" customHeight="1" x14ac:dyDescent="0.2">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spans="1:26" ht="15.75" customHeight="1" x14ac:dyDescent="0.2">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spans="1:26" ht="15.75" customHeight="1" x14ac:dyDescent="0.2">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spans="1:26" ht="15.75" customHeight="1" x14ac:dyDescent="0.2">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spans="1:26" ht="15.75" customHeight="1" x14ac:dyDescent="0.2">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spans="1:26" ht="15.75" customHeight="1" x14ac:dyDescent="0.2">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spans="1:26" ht="15.75" customHeight="1" x14ac:dyDescent="0.2">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spans="1:26" ht="15.75" customHeight="1" x14ac:dyDescent="0.2">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spans="1:26" ht="15.75" customHeight="1" x14ac:dyDescent="0.2">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spans="1:26" ht="15.75" customHeight="1" x14ac:dyDescent="0.2">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spans="1:26" ht="15.75" customHeight="1" x14ac:dyDescent="0.2">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spans="1:26" ht="15.75" customHeight="1" x14ac:dyDescent="0.2">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spans="1:26" ht="15.75" customHeight="1" x14ac:dyDescent="0.2">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spans="1:26" ht="15.75" customHeight="1" x14ac:dyDescent="0.2">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spans="1:26" ht="15.75" customHeight="1" x14ac:dyDescent="0.2">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spans="1:26" ht="15.75" customHeight="1" x14ac:dyDescent="0.2">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spans="1:26" ht="15.75" customHeight="1" x14ac:dyDescent="0.2">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spans="1:26" ht="15.75" customHeight="1" x14ac:dyDescent="0.2">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spans="1:26" ht="15.75" customHeight="1" x14ac:dyDescent="0.2">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spans="1:26" ht="15.75" customHeight="1" x14ac:dyDescent="0.2">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spans="1:26" ht="15.75" customHeight="1" x14ac:dyDescent="0.2">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spans="1:26" ht="15.75" customHeight="1" x14ac:dyDescent="0.2">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spans="1:26" ht="15.75" customHeight="1" x14ac:dyDescent="0.2">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spans="1:26" ht="15.75" customHeight="1" x14ac:dyDescent="0.2">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spans="1:26" ht="15.75" customHeight="1" x14ac:dyDescent="0.2">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spans="1:26" ht="15.75" customHeight="1" x14ac:dyDescent="0.2">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spans="1:26" ht="15.75" customHeight="1" x14ac:dyDescent="0.2">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spans="1:26" ht="15.75" customHeight="1" x14ac:dyDescent="0.2">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spans="1:26" ht="15.75" customHeight="1" x14ac:dyDescent="0.2">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spans="1:26" ht="15.75" customHeight="1" x14ac:dyDescent="0.2">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spans="1:26" ht="15.75" customHeight="1" x14ac:dyDescent="0.2">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spans="1:26" ht="15.75" customHeight="1" x14ac:dyDescent="0.2">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spans="1:26" ht="15.75" customHeight="1" x14ac:dyDescent="0.2">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spans="1:26" ht="15.75" customHeight="1" x14ac:dyDescent="0.2">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spans="1:26" ht="15.75" customHeight="1" x14ac:dyDescent="0.2">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spans="1:26" ht="15.75" customHeight="1" x14ac:dyDescent="0.2">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spans="1:26" ht="15.75" customHeight="1" x14ac:dyDescent="0.2">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spans="1:26" ht="15.75" customHeight="1" x14ac:dyDescent="0.2">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spans="1:26" ht="15.75" customHeight="1" x14ac:dyDescent="0.2">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spans="1:26" ht="15.75" customHeight="1" x14ac:dyDescent="0.2">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spans="1:26" ht="15.75" customHeight="1" x14ac:dyDescent="0.2">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spans="1:26" ht="15.75" customHeight="1" x14ac:dyDescent="0.2">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spans="1:26" ht="15.75" customHeight="1" x14ac:dyDescent="0.2">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spans="1:26" ht="15.75" customHeight="1" x14ac:dyDescent="0.2">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spans="1:26" ht="15.75" customHeight="1" x14ac:dyDescent="0.2">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spans="1:26" ht="15.75" customHeight="1" x14ac:dyDescent="0.2">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spans="1:26" ht="15.75" customHeight="1" x14ac:dyDescent="0.2">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spans="1:26" ht="15.75" customHeight="1" x14ac:dyDescent="0.2">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spans="1:26" ht="15.75" customHeight="1" x14ac:dyDescent="0.2">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spans="1:26" ht="15.75" customHeight="1" x14ac:dyDescent="0.2">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spans="1:26" ht="15.75" customHeight="1" x14ac:dyDescent="0.2">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spans="1:26" ht="15.75" customHeight="1" x14ac:dyDescent="0.2">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spans="1:26" ht="15.75" customHeight="1" x14ac:dyDescent="0.2">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spans="1:26" ht="15.75" customHeight="1" x14ac:dyDescent="0.2">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spans="1:26" ht="15.75" customHeight="1" x14ac:dyDescent="0.2">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spans="1:26" ht="15.75" customHeight="1" x14ac:dyDescent="0.2">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spans="1:26" ht="15.75" customHeight="1" x14ac:dyDescent="0.2">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spans="1:26" ht="15.75" customHeight="1" x14ac:dyDescent="0.2">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spans="1:26" ht="15.75" customHeight="1" x14ac:dyDescent="0.2">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spans="1:26" ht="15.75" customHeight="1" x14ac:dyDescent="0.2">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spans="1:26" ht="15.75" customHeight="1" x14ac:dyDescent="0.2">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spans="1:26" ht="15.75" customHeight="1" x14ac:dyDescent="0.2">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spans="1:26" ht="15.75" customHeight="1" x14ac:dyDescent="0.2">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spans="1:26" ht="15.75" customHeight="1" x14ac:dyDescent="0.2">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spans="1:26" ht="15.75" customHeight="1" x14ac:dyDescent="0.2">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spans="1:26" ht="15.75" customHeight="1" x14ac:dyDescent="0.2">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spans="1:26" ht="15.75" customHeight="1" x14ac:dyDescent="0.2">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spans="1:26" ht="15.75" customHeight="1" x14ac:dyDescent="0.2">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spans="1:26" ht="15.75" customHeight="1" x14ac:dyDescent="0.2">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spans="1:26" ht="15.75" customHeight="1" x14ac:dyDescent="0.2">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spans="1:26" ht="15.75" customHeight="1" x14ac:dyDescent="0.2">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spans="1:26" ht="15.75" customHeight="1" x14ac:dyDescent="0.2">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spans="1:26" ht="15.75" customHeight="1" x14ac:dyDescent="0.2">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spans="1:26" ht="15.75" customHeight="1" x14ac:dyDescent="0.2">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spans="1:26" ht="15.75" customHeight="1" x14ac:dyDescent="0.2">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spans="1:26" ht="15.75" customHeight="1" x14ac:dyDescent="0.2">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spans="1:26" ht="15.75" customHeight="1" x14ac:dyDescent="0.2">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spans="1:26" ht="15.75" customHeight="1" x14ac:dyDescent="0.2">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spans="1:26" ht="15.75" customHeight="1" x14ac:dyDescent="0.2">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spans="1:26" ht="15.75" customHeight="1" x14ac:dyDescent="0.2">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spans="1:26" ht="15.75" customHeight="1" x14ac:dyDescent="0.2">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spans="1:26" ht="15.75" customHeight="1" x14ac:dyDescent="0.2">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spans="1:26" ht="15.75" customHeight="1" x14ac:dyDescent="0.2">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spans="1:26" ht="15.75" customHeight="1" x14ac:dyDescent="0.2">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spans="1:26" ht="15.75" customHeight="1" x14ac:dyDescent="0.2">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spans="1:26" ht="15.75" customHeight="1" x14ac:dyDescent="0.2">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spans="1:26" ht="15.75" customHeight="1" x14ac:dyDescent="0.2">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spans="1:26" ht="15.75" customHeight="1" x14ac:dyDescent="0.2">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spans="1:26" ht="15.75" customHeight="1" x14ac:dyDescent="0.2">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spans="1:26" ht="15.75" customHeight="1" x14ac:dyDescent="0.2">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spans="1:26" ht="15.75" customHeight="1" x14ac:dyDescent="0.2">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spans="1:26" ht="15.75" customHeight="1" x14ac:dyDescent="0.2">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spans="1:26" ht="15.75" customHeight="1" x14ac:dyDescent="0.2">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spans="1:26" ht="15.75" customHeight="1" x14ac:dyDescent="0.2">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spans="1:26" ht="15.75" customHeight="1" x14ac:dyDescent="0.2">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spans="1:26" ht="15.75" customHeight="1" x14ac:dyDescent="0.2">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spans="1:26" ht="15.75" customHeight="1" x14ac:dyDescent="0.2">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spans="1:26" ht="15.75" customHeight="1" x14ac:dyDescent="0.2">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spans="1:26" ht="15.75" customHeight="1" x14ac:dyDescent="0.2">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spans="1:26" ht="15.75" customHeight="1" x14ac:dyDescent="0.2">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spans="1:26" ht="15.75" customHeight="1" x14ac:dyDescent="0.2">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spans="1:26" ht="15.75" customHeight="1" x14ac:dyDescent="0.2">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spans="1:26" ht="15.75" customHeight="1" x14ac:dyDescent="0.2">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spans="1:26" ht="15.75" customHeight="1" x14ac:dyDescent="0.2">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spans="1:26" ht="15.75" customHeight="1" x14ac:dyDescent="0.2">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spans="1:26" ht="15.75" customHeight="1" x14ac:dyDescent="0.2">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spans="1:26" ht="15.75" customHeight="1" x14ac:dyDescent="0.2">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spans="1:26" ht="15.75" customHeight="1" x14ac:dyDescent="0.2">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spans="1:26" ht="15.75" customHeight="1" x14ac:dyDescent="0.2">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spans="1:26" ht="15.75" customHeight="1" x14ac:dyDescent="0.2">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spans="1:26" ht="15.75" customHeight="1" x14ac:dyDescent="0.2">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spans="1:26" ht="15.75" customHeight="1" x14ac:dyDescent="0.2">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spans="1:26" ht="15.75" customHeight="1" x14ac:dyDescent="0.2">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spans="1:26" ht="15.75" customHeight="1" x14ac:dyDescent="0.2">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spans="1:26" ht="15.75" customHeight="1" x14ac:dyDescent="0.2">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spans="1:26" ht="15.75" customHeight="1" x14ac:dyDescent="0.2">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spans="1:26" ht="15.75" customHeight="1" x14ac:dyDescent="0.2">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spans="1:26" ht="15.75" customHeight="1" x14ac:dyDescent="0.2">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spans="1:26" ht="15.75" customHeight="1" x14ac:dyDescent="0.2">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spans="1:26" ht="15.75" customHeight="1" x14ac:dyDescent="0.2">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spans="1:26" ht="15.75" customHeight="1" x14ac:dyDescent="0.2">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spans="1:26" ht="15.75" customHeight="1" x14ac:dyDescent="0.2">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spans="1:26" ht="15.75" customHeight="1" x14ac:dyDescent="0.2">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spans="1:26" ht="15.75" customHeight="1" x14ac:dyDescent="0.2">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spans="1:26" ht="15.75" customHeight="1" x14ac:dyDescent="0.2">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spans="1:26" ht="15.75" customHeight="1" x14ac:dyDescent="0.2">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spans="1:26" ht="15.75" customHeight="1" x14ac:dyDescent="0.2">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spans="1:26" ht="15.75" customHeight="1" x14ac:dyDescent="0.2">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spans="1:26" ht="15.75" customHeight="1" x14ac:dyDescent="0.2">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spans="1:26" ht="15.75" customHeight="1" x14ac:dyDescent="0.2">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spans="1:26" ht="15.75" customHeight="1" x14ac:dyDescent="0.2">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spans="1:26" ht="15.75" customHeight="1" x14ac:dyDescent="0.2">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spans="1:26" ht="15.75" customHeight="1" x14ac:dyDescent="0.2">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spans="1:26" ht="15.75" customHeight="1" x14ac:dyDescent="0.2">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spans="1:26" ht="15.75" customHeight="1" x14ac:dyDescent="0.2">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spans="1:26" ht="15.75" customHeight="1" x14ac:dyDescent="0.2">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spans="1:26" ht="15.75" customHeight="1" x14ac:dyDescent="0.2">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spans="1:26" ht="15.75" customHeight="1" x14ac:dyDescent="0.2">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spans="1:26" ht="15.75" customHeight="1" x14ac:dyDescent="0.2">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spans="1:26" ht="15.75" customHeight="1" x14ac:dyDescent="0.2">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spans="1:26" ht="15.75" customHeight="1" x14ac:dyDescent="0.2">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spans="1:26" ht="15.75" customHeight="1" x14ac:dyDescent="0.2">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spans="1:26" ht="15.75" customHeight="1" x14ac:dyDescent="0.2">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spans="1:26" ht="15.75" customHeight="1" x14ac:dyDescent="0.2">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spans="1:26" ht="15.75" customHeight="1" x14ac:dyDescent="0.2">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spans="1:26" ht="15.75" customHeight="1" x14ac:dyDescent="0.2">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spans="1:26" ht="15.75" customHeight="1" x14ac:dyDescent="0.2">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spans="1:26" ht="15.75" customHeight="1" x14ac:dyDescent="0.2">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spans="1:26" ht="15.75" customHeight="1" x14ac:dyDescent="0.2">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spans="1:26" ht="15.75" customHeight="1" x14ac:dyDescent="0.2">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spans="1:26" ht="15.75" customHeight="1" x14ac:dyDescent="0.2">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spans="1:26" ht="15.75" customHeight="1" x14ac:dyDescent="0.2">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spans="1:26" ht="15.75" customHeight="1" x14ac:dyDescent="0.2">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spans="1:26" ht="15.75" customHeight="1" x14ac:dyDescent="0.2">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spans="1:26" ht="15.75" customHeight="1" x14ac:dyDescent="0.2">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spans="1:26" ht="15.75" customHeight="1" x14ac:dyDescent="0.2">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spans="1:26" ht="15.75" customHeight="1" x14ac:dyDescent="0.2">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spans="1:26" ht="15.75" customHeight="1" x14ac:dyDescent="0.2">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spans="1:26" ht="15.75" customHeight="1" x14ac:dyDescent="0.2">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spans="1:26" ht="15.75" customHeight="1" x14ac:dyDescent="0.2">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spans="1:26" ht="15.75" customHeight="1" x14ac:dyDescent="0.2">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spans="1:26" ht="15.75" customHeight="1" x14ac:dyDescent="0.2">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spans="1:26" ht="15.75" customHeight="1" x14ac:dyDescent="0.2">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spans="1:26" ht="15.75" customHeight="1" x14ac:dyDescent="0.2">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spans="1:26" ht="15.75" customHeight="1" x14ac:dyDescent="0.2">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spans="1:26" ht="15.75" customHeight="1" x14ac:dyDescent="0.2">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spans="1:26" ht="15.75" customHeight="1" x14ac:dyDescent="0.2">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spans="1:26" ht="15.75" customHeight="1" x14ac:dyDescent="0.2">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spans="1:26" ht="15.75" customHeight="1" x14ac:dyDescent="0.2">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spans="1:26" ht="15.75" customHeight="1" x14ac:dyDescent="0.2">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spans="1:26" ht="15.75" customHeight="1" x14ac:dyDescent="0.2">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spans="1:26" ht="15.75" customHeight="1" x14ac:dyDescent="0.2">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spans="1:26" ht="15.75" customHeight="1" x14ac:dyDescent="0.2">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spans="1:26" ht="15.75" customHeight="1" x14ac:dyDescent="0.2">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spans="1:26" ht="15.75" customHeight="1" x14ac:dyDescent="0.2">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spans="1:26" ht="15.75" customHeight="1" x14ac:dyDescent="0.2">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spans="1:26" ht="15.75" customHeight="1" x14ac:dyDescent="0.2">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spans="1:26" ht="15.75" customHeight="1" x14ac:dyDescent="0.2">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spans="1:26" ht="15.75" customHeight="1" x14ac:dyDescent="0.2">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spans="1:26" ht="15.75" customHeight="1" x14ac:dyDescent="0.2">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spans="1:26" ht="15.75" customHeight="1" x14ac:dyDescent="0.2">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spans="1:26" ht="15.75" customHeight="1" x14ac:dyDescent="0.2">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spans="1:26" ht="15.75" customHeight="1" x14ac:dyDescent="0.2">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spans="1:26" ht="15.75" customHeight="1" x14ac:dyDescent="0.2">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spans="1:26" ht="15.75" customHeight="1" x14ac:dyDescent="0.2">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spans="1:26" ht="15.75" customHeight="1" x14ac:dyDescent="0.2">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spans="1:26" ht="15.75" customHeight="1" x14ac:dyDescent="0.2">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spans="1:26" ht="15.75" customHeight="1" x14ac:dyDescent="0.2">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spans="1:26" ht="15.75" customHeight="1" x14ac:dyDescent="0.2">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spans="1:26" ht="15.75" customHeight="1" x14ac:dyDescent="0.2">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spans="1:26" ht="15.75" customHeight="1" x14ac:dyDescent="0.2">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spans="1:26" ht="15.75" customHeight="1" x14ac:dyDescent="0.2">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spans="1:26" ht="15.75" customHeight="1" x14ac:dyDescent="0.2">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spans="1:26" ht="15.75" customHeight="1" x14ac:dyDescent="0.2">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spans="1:26" ht="15.75" customHeight="1" x14ac:dyDescent="0.2">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spans="1:26" ht="15.75" customHeight="1" x14ac:dyDescent="0.2">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spans="1:26" ht="15.75" customHeight="1" x14ac:dyDescent="0.2">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spans="1:26" ht="15.75" customHeight="1" x14ac:dyDescent="0.2">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spans="1:26" ht="15.75" customHeight="1" x14ac:dyDescent="0.2">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spans="1:26" ht="15.75" customHeight="1" x14ac:dyDescent="0.2">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spans="1:26" ht="15.75" customHeight="1" x14ac:dyDescent="0.2">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spans="1:26" ht="15.75" customHeight="1" x14ac:dyDescent="0.2">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spans="1:26" ht="15.75" customHeight="1" x14ac:dyDescent="0.2">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spans="1:26" ht="15.75" customHeight="1" x14ac:dyDescent="0.2">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spans="1:26" ht="15.75" customHeight="1" x14ac:dyDescent="0.2">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spans="1:26" ht="15.75" customHeight="1" x14ac:dyDescent="0.2">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spans="1:26" ht="15.75" customHeight="1" x14ac:dyDescent="0.2">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spans="1:26" ht="15.75" customHeight="1" x14ac:dyDescent="0.2">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spans="1:26" ht="15.75" customHeight="1" x14ac:dyDescent="0.2">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spans="1:26" ht="15.75" customHeight="1" x14ac:dyDescent="0.2">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spans="1:26" ht="15.75" customHeight="1" x14ac:dyDescent="0.2">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spans="1:26" ht="15.75" customHeight="1" x14ac:dyDescent="0.2">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spans="1:26" ht="15.75" customHeight="1" x14ac:dyDescent="0.2">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spans="1:26" ht="15.75" customHeight="1" x14ac:dyDescent="0.2">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spans="1:26" ht="15.75" customHeight="1" x14ac:dyDescent="0.2">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spans="1:26" ht="15.75" customHeight="1" x14ac:dyDescent="0.2">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spans="1:26" ht="15.75" customHeight="1" x14ac:dyDescent="0.2">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spans="1:26" ht="15.75" customHeight="1" x14ac:dyDescent="0.2">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spans="1:26" ht="15.75" customHeight="1" x14ac:dyDescent="0.2">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spans="1:26" ht="15.75" customHeight="1" x14ac:dyDescent="0.2">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spans="1:26" ht="15.75" customHeight="1" x14ac:dyDescent="0.2">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spans="1:26" ht="15.75" customHeight="1" x14ac:dyDescent="0.2">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spans="1:26" ht="15.75" customHeight="1" x14ac:dyDescent="0.2">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spans="1:26" ht="15.75" customHeight="1" x14ac:dyDescent="0.2">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spans="1:26" ht="15.75" customHeight="1" x14ac:dyDescent="0.2">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spans="1:26" ht="15.75" customHeight="1" x14ac:dyDescent="0.2">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spans="1:26" ht="15.75" customHeight="1" x14ac:dyDescent="0.2">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spans="1:26" ht="15.75" customHeight="1" x14ac:dyDescent="0.2">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spans="1:26" ht="15.75" customHeight="1" x14ac:dyDescent="0.2">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spans="1:26" ht="15.75" customHeight="1" x14ac:dyDescent="0.2">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spans="1:26" ht="15.75" customHeight="1" x14ac:dyDescent="0.2">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spans="1:26" ht="15.75" customHeight="1" x14ac:dyDescent="0.2">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spans="1:26" ht="15.75" customHeight="1" x14ac:dyDescent="0.2">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spans="1:26" ht="15.75" customHeight="1" x14ac:dyDescent="0.2">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spans="1:26" ht="15.75" customHeight="1" x14ac:dyDescent="0.2">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spans="1:26" ht="15.75" customHeight="1" x14ac:dyDescent="0.2">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spans="1:26" ht="15.75" customHeight="1" x14ac:dyDescent="0.2">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spans="1:26" ht="15.75" customHeight="1" x14ac:dyDescent="0.2">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spans="1:26" ht="15.75" customHeight="1" x14ac:dyDescent="0.2">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spans="1:26" ht="15.75" customHeight="1" x14ac:dyDescent="0.2">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spans="1:26" ht="15.75" customHeight="1" x14ac:dyDescent="0.2">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spans="1:26" ht="15.75" customHeight="1" x14ac:dyDescent="0.2">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spans="1:26" ht="15.75" customHeight="1" x14ac:dyDescent="0.2">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spans="1:26" ht="15.75" customHeight="1" x14ac:dyDescent="0.2">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spans="1:26" ht="15.75" customHeight="1" x14ac:dyDescent="0.2">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spans="1:26" ht="15.75" customHeight="1" x14ac:dyDescent="0.2">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spans="1:26" ht="15.75" customHeight="1" x14ac:dyDescent="0.2">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spans="1:26" ht="15.75" customHeight="1" x14ac:dyDescent="0.2">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spans="1:26" ht="15.75" customHeight="1" x14ac:dyDescent="0.2">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spans="1:26" ht="15.75" customHeight="1" x14ac:dyDescent="0.2">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spans="1:26" ht="15.75" customHeight="1" x14ac:dyDescent="0.2">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spans="1:26" ht="15.75" customHeight="1" x14ac:dyDescent="0.2">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spans="1:26" ht="15.75" customHeight="1" x14ac:dyDescent="0.2">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spans="1:26" ht="15.75" customHeight="1" x14ac:dyDescent="0.2">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spans="1:26" ht="15.75" customHeight="1" x14ac:dyDescent="0.2">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spans="1:26" ht="15.75" customHeight="1" x14ac:dyDescent="0.2">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spans="1:26" ht="15.75" customHeight="1" x14ac:dyDescent="0.2">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spans="1:26" ht="15.75" customHeight="1" x14ac:dyDescent="0.2">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spans="1:26" ht="15.75" customHeight="1" x14ac:dyDescent="0.2">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spans="1:26" ht="15.75" customHeight="1" x14ac:dyDescent="0.2">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spans="1:26" ht="15.75" customHeight="1" x14ac:dyDescent="0.2">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spans="1:26" ht="15.75" customHeight="1" x14ac:dyDescent="0.2">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spans="1:26" ht="15.75" customHeight="1" x14ac:dyDescent="0.2">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spans="1:26" ht="15.75" customHeight="1" x14ac:dyDescent="0.2">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spans="1:26" ht="15.75" customHeight="1" x14ac:dyDescent="0.2">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spans="1:26" ht="15.75" customHeight="1" x14ac:dyDescent="0.2">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spans="1:26" ht="15.75" customHeight="1" x14ac:dyDescent="0.2">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spans="1:26" ht="15.75" customHeight="1" x14ac:dyDescent="0.2">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spans="1:26" ht="15.75" customHeight="1" x14ac:dyDescent="0.2">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spans="1:26" ht="15.75" customHeight="1" x14ac:dyDescent="0.2">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spans="1:26" ht="15.75" customHeight="1" x14ac:dyDescent="0.2">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spans="1:26" ht="15.75" customHeight="1" x14ac:dyDescent="0.2">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spans="1:26" ht="15.75" customHeight="1" x14ac:dyDescent="0.2">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spans="1:26" ht="15.75" customHeight="1" x14ac:dyDescent="0.2">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spans="1:26" ht="15.75" customHeight="1" x14ac:dyDescent="0.2">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spans="1:26" ht="15.75" customHeight="1" x14ac:dyDescent="0.2">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spans="1:26" ht="15.75" customHeight="1" x14ac:dyDescent="0.2">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spans="1:26" ht="15.75" customHeight="1" x14ac:dyDescent="0.2">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spans="1:26" ht="15.75" customHeight="1" x14ac:dyDescent="0.2">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spans="1:26" ht="15.75" customHeight="1" x14ac:dyDescent="0.2">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spans="1:26" ht="15.75" customHeight="1" x14ac:dyDescent="0.2">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spans="1:26" ht="15.75" customHeight="1" x14ac:dyDescent="0.2">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spans="1:26" ht="15.75" customHeight="1" x14ac:dyDescent="0.2">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spans="1:26" ht="15.75" customHeight="1" x14ac:dyDescent="0.2">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spans="1:26" ht="15.75" customHeight="1" x14ac:dyDescent="0.2">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spans="1:26" ht="15.75" customHeight="1" x14ac:dyDescent="0.2">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spans="1:26" ht="15.75" customHeight="1" x14ac:dyDescent="0.2">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spans="1:26" ht="15.75" customHeight="1" x14ac:dyDescent="0.2">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spans="1:26" ht="15.75" customHeight="1" x14ac:dyDescent="0.2">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spans="1:26" ht="15.75" customHeight="1" x14ac:dyDescent="0.2">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spans="1:26" ht="15.75" customHeight="1" x14ac:dyDescent="0.2">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spans="1:26" ht="15.75" customHeight="1" x14ac:dyDescent="0.2">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spans="1:26" ht="15.75" customHeight="1" x14ac:dyDescent="0.2">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spans="1:26" ht="15.75" customHeight="1" x14ac:dyDescent="0.2">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spans="1:26" ht="15.75" customHeight="1" x14ac:dyDescent="0.2">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spans="1:26" ht="15.75" customHeight="1" x14ac:dyDescent="0.2">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spans="1:26" ht="15.75" customHeight="1" x14ac:dyDescent="0.2">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spans="1:26" ht="15.75" customHeight="1" x14ac:dyDescent="0.2">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spans="1:26" ht="15.75" customHeight="1" x14ac:dyDescent="0.2">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spans="1:26" ht="15.75" customHeight="1" x14ac:dyDescent="0.2">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spans="1:26" ht="15.75" customHeight="1" x14ac:dyDescent="0.2">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spans="1:26" ht="15.75" customHeight="1" x14ac:dyDescent="0.2">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spans="1:26" ht="15.75" customHeight="1" x14ac:dyDescent="0.2">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spans="1:26" ht="15.75" customHeight="1" x14ac:dyDescent="0.2">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spans="1:26" ht="15.75" customHeight="1" x14ac:dyDescent="0.2">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spans="1:26" ht="15.75" customHeight="1" x14ac:dyDescent="0.2">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spans="1:26" ht="15.75" customHeight="1" x14ac:dyDescent="0.2">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spans="1:26" ht="15.75" customHeight="1" x14ac:dyDescent="0.2">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spans="1:26" ht="15.75" customHeight="1" x14ac:dyDescent="0.2">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spans="1:26" ht="15.75" customHeight="1" x14ac:dyDescent="0.2">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spans="1:26" ht="15.75" customHeight="1" x14ac:dyDescent="0.2">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spans="1:26" ht="15.75" customHeight="1" x14ac:dyDescent="0.2">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spans="1:26" ht="15.75" customHeight="1" x14ac:dyDescent="0.2">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spans="1:26" ht="15.75" customHeight="1" x14ac:dyDescent="0.2">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spans="1:26" ht="15.75" customHeight="1" x14ac:dyDescent="0.2">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spans="1:26" ht="15.75" customHeight="1" x14ac:dyDescent="0.2">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spans="1:26" ht="15.75" customHeight="1" x14ac:dyDescent="0.2">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spans="1:26" ht="15.75" customHeight="1" x14ac:dyDescent="0.2">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spans="1:26" ht="15.75" customHeight="1" x14ac:dyDescent="0.2">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spans="1:26" ht="15.75" customHeight="1" x14ac:dyDescent="0.2">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spans="1:26" ht="15.75" customHeight="1" x14ac:dyDescent="0.2">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spans="1:26" ht="15.75" customHeight="1" x14ac:dyDescent="0.2">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spans="1:26" ht="15.75" customHeight="1" x14ac:dyDescent="0.2">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spans="1:26" ht="15.75" customHeight="1" x14ac:dyDescent="0.2">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spans="1:26" ht="15.75" customHeight="1" x14ac:dyDescent="0.2">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spans="1:26" ht="15.75" customHeight="1" x14ac:dyDescent="0.2">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spans="1:26" ht="15.75" customHeight="1" x14ac:dyDescent="0.2">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spans="1:26" ht="15.75" customHeight="1" x14ac:dyDescent="0.2">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spans="1:26" ht="15.75" customHeight="1" x14ac:dyDescent="0.2">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spans="1:26" ht="15.75" customHeight="1" x14ac:dyDescent="0.2">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spans="1:26" ht="15.75" customHeight="1" x14ac:dyDescent="0.2">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spans="1:26" ht="15.75" customHeight="1" x14ac:dyDescent="0.2">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spans="1:26" ht="15.75" customHeight="1" x14ac:dyDescent="0.2">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spans="1:26" ht="15.75" customHeight="1" x14ac:dyDescent="0.2">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spans="1:26" ht="15.75" customHeight="1" x14ac:dyDescent="0.2">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spans="1:26" ht="15.75" customHeight="1" x14ac:dyDescent="0.2">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spans="1:26" ht="15.75" customHeight="1" x14ac:dyDescent="0.2">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spans="1:26" ht="15.75" customHeight="1" x14ac:dyDescent="0.2">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spans="1:26" ht="15.75" customHeight="1" x14ac:dyDescent="0.2">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spans="1:26" ht="15.75" customHeight="1" x14ac:dyDescent="0.2">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spans="1:26" ht="15.75" customHeight="1" x14ac:dyDescent="0.2">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spans="1:26" ht="15.75" customHeight="1" x14ac:dyDescent="0.2">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spans="1:26" ht="15.75" customHeight="1" x14ac:dyDescent="0.2">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spans="1:26" ht="15.75" customHeight="1" x14ac:dyDescent="0.2">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spans="1:26" ht="15.75" customHeight="1" x14ac:dyDescent="0.2">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spans="1:26" ht="15.75" customHeight="1" x14ac:dyDescent="0.2">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spans="1:26" ht="15.75" customHeight="1" x14ac:dyDescent="0.2">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spans="1:26" ht="15.75" customHeight="1" x14ac:dyDescent="0.2">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spans="1:26" ht="15.75" customHeight="1" x14ac:dyDescent="0.2">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spans="1:26" ht="15.75" customHeight="1" x14ac:dyDescent="0.2">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spans="1:26" ht="15.75" customHeight="1" x14ac:dyDescent="0.2">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spans="1:26" ht="15.75" customHeight="1" x14ac:dyDescent="0.2">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spans="1:26" ht="15.75" customHeight="1" x14ac:dyDescent="0.2">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spans="1:26" ht="15.75" customHeight="1" x14ac:dyDescent="0.2">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spans="1:26" ht="15.75" customHeight="1" x14ac:dyDescent="0.2">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spans="1:26" ht="15.75" customHeight="1" x14ac:dyDescent="0.2">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spans="1:26" ht="15.75" customHeight="1" x14ac:dyDescent="0.2">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spans="1:26" ht="15.75" customHeight="1" x14ac:dyDescent="0.2">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spans="1:26" ht="15.75" customHeight="1" x14ac:dyDescent="0.2">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spans="1:26" ht="15.75" customHeight="1" x14ac:dyDescent="0.2">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spans="1:26" ht="15.75" customHeight="1" x14ac:dyDescent="0.2">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spans="1:26" ht="15.75" customHeight="1" x14ac:dyDescent="0.2">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spans="1:26" ht="15.75" customHeight="1" x14ac:dyDescent="0.2">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spans="1:26" ht="15.75" customHeight="1" x14ac:dyDescent="0.2">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spans="1:26" ht="15.75" customHeight="1" x14ac:dyDescent="0.2">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spans="1:26" ht="15.75" customHeight="1" x14ac:dyDescent="0.2">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spans="1:26" ht="15.75" customHeight="1" x14ac:dyDescent="0.2">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spans="1:26" ht="15.75" customHeight="1" x14ac:dyDescent="0.2">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spans="1:26" ht="15.75" customHeight="1" x14ac:dyDescent="0.2">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spans="1:26" ht="15.75" customHeight="1" x14ac:dyDescent="0.2">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spans="1:26" ht="15.75" customHeight="1" x14ac:dyDescent="0.2">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spans="1:26" ht="15.75" customHeight="1" x14ac:dyDescent="0.2">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spans="1:26" ht="15.75" customHeight="1" x14ac:dyDescent="0.2">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spans="1:26" ht="15.75" customHeight="1" x14ac:dyDescent="0.2">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spans="1:26" ht="15.75" customHeight="1" x14ac:dyDescent="0.2">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spans="1:26" ht="15.75" customHeight="1" x14ac:dyDescent="0.2">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spans="1:26" ht="15.75" customHeight="1" x14ac:dyDescent="0.2">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spans="1:26" ht="15.75" customHeight="1" x14ac:dyDescent="0.2">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spans="1:26" ht="15.75" customHeight="1" x14ac:dyDescent="0.2">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spans="1:26" ht="15.75" customHeight="1" x14ac:dyDescent="0.2">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spans="1:26" ht="15.75" customHeight="1" x14ac:dyDescent="0.2">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spans="1:26" ht="15.75" customHeight="1" x14ac:dyDescent="0.2">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spans="1:26" ht="15.75" customHeight="1" x14ac:dyDescent="0.2">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spans="1:26" ht="15.75" customHeight="1" x14ac:dyDescent="0.2">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spans="1:26" ht="15.75" customHeight="1" x14ac:dyDescent="0.2">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spans="1:26" ht="15.75" customHeight="1" x14ac:dyDescent="0.2">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spans="1:26" ht="15.75" customHeight="1" x14ac:dyDescent="0.2">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spans="1:26" ht="15.75" customHeight="1" x14ac:dyDescent="0.2">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spans="1:26" ht="15.75" customHeight="1" x14ac:dyDescent="0.2">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spans="1:26" ht="15.75" customHeight="1" x14ac:dyDescent="0.2">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spans="1:26" ht="15.75" customHeight="1" x14ac:dyDescent="0.2">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spans="1:26" ht="15.75" customHeight="1" x14ac:dyDescent="0.2">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spans="1:26" ht="15.75" customHeight="1" x14ac:dyDescent="0.2">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spans="1:26" ht="15.75" customHeight="1" x14ac:dyDescent="0.2">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spans="1:26" ht="15.75" customHeight="1" x14ac:dyDescent="0.2">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spans="1:26" ht="15.75" customHeight="1" x14ac:dyDescent="0.2">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spans="1:26" ht="15.75" customHeight="1" x14ac:dyDescent="0.2">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spans="1:26" ht="15.75" customHeight="1" x14ac:dyDescent="0.2">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spans="1:26" ht="15.75" customHeight="1" x14ac:dyDescent="0.2">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spans="1:26" ht="15.75" customHeight="1" x14ac:dyDescent="0.2">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spans="1:26" ht="15.75" customHeight="1" x14ac:dyDescent="0.2">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spans="1:26" ht="15.75" customHeight="1" x14ac:dyDescent="0.2">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spans="1:26" ht="15.75" customHeight="1" x14ac:dyDescent="0.2">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spans="1:26" ht="15.75" customHeight="1" x14ac:dyDescent="0.2">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spans="1:26" ht="15.75" customHeight="1" x14ac:dyDescent="0.2">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spans="1:26" ht="15.75" customHeight="1" x14ac:dyDescent="0.2">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spans="1:26" ht="15.75" customHeight="1" x14ac:dyDescent="0.2">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spans="1:26" ht="15.75" customHeight="1" x14ac:dyDescent="0.2">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spans="1:26" ht="15.75" customHeight="1" x14ac:dyDescent="0.2">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spans="1:26" ht="15.75" customHeight="1" x14ac:dyDescent="0.2">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spans="1:26" ht="15.75" customHeight="1" x14ac:dyDescent="0.2">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spans="1:26" ht="15.75" customHeight="1" x14ac:dyDescent="0.2">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spans="1:26" ht="15.75" customHeight="1" x14ac:dyDescent="0.2">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spans="1:26" ht="15.75" customHeight="1" x14ac:dyDescent="0.2">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spans="1:26" ht="15.75" customHeight="1" x14ac:dyDescent="0.2">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spans="1:26" ht="15.75" customHeight="1" x14ac:dyDescent="0.2">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spans="1:26" ht="15.75" customHeight="1" x14ac:dyDescent="0.2">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spans="1:26" ht="15.75" customHeight="1" x14ac:dyDescent="0.2">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spans="1:26" ht="15.75" customHeight="1" x14ac:dyDescent="0.2">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spans="1:26" ht="15.75" customHeight="1" x14ac:dyDescent="0.2">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spans="1:26" ht="15.75" customHeight="1" x14ac:dyDescent="0.2">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spans="1:26" ht="15.75" customHeight="1" x14ac:dyDescent="0.2">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spans="1:26" ht="15.75" customHeight="1" x14ac:dyDescent="0.2">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spans="1:26" ht="15.75" customHeight="1" x14ac:dyDescent="0.2">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spans="1:26" ht="15.75" customHeight="1" x14ac:dyDescent="0.2">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spans="1:26" ht="15.75" customHeight="1" x14ac:dyDescent="0.2">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spans="1:26" ht="15.75" customHeight="1" x14ac:dyDescent="0.2">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spans="1:26" ht="15.75" customHeight="1" x14ac:dyDescent="0.2">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spans="1:26" ht="15.75" customHeight="1" x14ac:dyDescent="0.2">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spans="1:26" ht="15.75" customHeight="1" x14ac:dyDescent="0.2">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spans="1:26" ht="15.75" customHeight="1" x14ac:dyDescent="0.2">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spans="1:26" ht="15.75" customHeight="1" x14ac:dyDescent="0.2">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spans="1:26" ht="15.75" customHeight="1" x14ac:dyDescent="0.2">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spans="1:26" ht="15.75" customHeight="1" x14ac:dyDescent="0.2">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spans="1:26" ht="15.75" customHeight="1" x14ac:dyDescent="0.2">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spans="1:26" ht="15.75" customHeight="1" x14ac:dyDescent="0.2">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spans="1:26" ht="15.75" customHeight="1" x14ac:dyDescent="0.2">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spans="1:26" ht="15.75" customHeight="1" x14ac:dyDescent="0.2">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spans="1:26" ht="15.75" customHeight="1" x14ac:dyDescent="0.2">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spans="1:26" ht="15.75" customHeight="1" x14ac:dyDescent="0.2">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spans="1:26" ht="15.75" customHeight="1" x14ac:dyDescent="0.2">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spans="1:26" ht="15.75" customHeight="1" x14ac:dyDescent="0.2">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spans="1:26" ht="15.75" customHeight="1" x14ac:dyDescent="0.2">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spans="1:26" ht="15.75" customHeight="1" x14ac:dyDescent="0.2">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spans="1:26" ht="15.75" customHeight="1" x14ac:dyDescent="0.2">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spans="1:26" ht="15.75" customHeight="1" x14ac:dyDescent="0.2">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spans="1:26" ht="15.75" customHeight="1" x14ac:dyDescent="0.2">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spans="1:26" ht="15.75" customHeight="1" x14ac:dyDescent="0.2">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spans="1:26" ht="15.75" customHeight="1" x14ac:dyDescent="0.2">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spans="1:26" ht="15.75" customHeight="1" x14ac:dyDescent="0.2">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spans="1:26" ht="15.75" customHeight="1" x14ac:dyDescent="0.2">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spans="1:26" ht="15.75" customHeight="1" x14ac:dyDescent="0.2">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spans="1:26" ht="15.75" customHeight="1" x14ac:dyDescent="0.2">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spans="1:26" ht="15.75" customHeight="1" x14ac:dyDescent="0.2">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spans="1:26" ht="15.75" customHeight="1" x14ac:dyDescent="0.2">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spans="1:26" ht="15.75" customHeight="1" x14ac:dyDescent="0.2">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spans="1:26" ht="15.75" customHeight="1" x14ac:dyDescent="0.2">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spans="1:26" ht="15.75" customHeight="1" x14ac:dyDescent="0.2">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spans="1:26" ht="15.75" customHeight="1" x14ac:dyDescent="0.2">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spans="1:26" ht="15.75" customHeight="1" x14ac:dyDescent="0.2">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spans="1:26" ht="15.75" customHeight="1" x14ac:dyDescent="0.2">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spans="1:26" ht="15.75" customHeight="1" x14ac:dyDescent="0.2">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spans="1:26" ht="15.75" customHeight="1" x14ac:dyDescent="0.2">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spans="1:26" ht="15.75" customHeight="1" x14ac:dyDescent="0.2">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spans="1:26" ht="15.75" customHeight="1" x14ac:dyDescent="0.2">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spans="1:26" ht="15.75" customHeight="1" x14ac:dyDescent="0.2">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spans="1:26" ht="15.75" customHeight="1" x14ac:dyDescent="0.2">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spans="1:26" ht="15.75" customHeight="1" x14ac:dyDescent="0.2">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spans="1:26" ht="15.75" customHeight="1" x14ac:dyDescent="0.2">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spans="1:26" ht="15.75" customHeight="1" x14ac:dyDescent="0.2">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spans="1:26" ht="15.75" customHeight="1" x14ac:dyDescent="0.2">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spans="1:26" ht="15.75" customHeight="1" x14ac:dyDescent="0.2">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spans="1:26" ht="15.75" customHeight="1" x14ac:dyDescent="0.2">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spans="1:26" ht="15.75" customHeight="1" x14ac:dyDescent="0.2">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spans="1:26" ht="15.75" customHeight="1" x14ac:dyDescent="0.2">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spans="1:26" ht="15.75" customHeight="1" x14ac:dyDescent="0.2">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spans="1:26" ht="15.75" customHeight="1" x14ac:dyDescent="0.2">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spans="1:26" ht="15.75" customHeight="1" x14ac:dyDescent="0.2">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spans="1:26" ht="15.75" customHeight="1" x14ac:dyDescent="0.2">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spans="1:26" ht="15.75" customHeight="1" x14ac:dyDescent="0.2">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spans="1:26" ht="15.75" customHeight="1" x14ac:dyDescent="0.2">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spans="1:26" ht="15.75" customHeight="1" x14ac:dyDescent="0.2">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spans="1:26" ht="15.75" customHeight="1" x14ac:dyDescent="0.2">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spans="1:26" ht="15.75" customHeight="1" x14ac:dyDescent="0.2">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spans="1:26" ht="15.75" customHeight="1" x14ac:dyDescent="0.2">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spans="1:26" ht="15.75" customHeight="1" x14ac:dyDescent="0.2">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spans="1:26" ht="15.75" customHeight="1" x14ac:dyDescent="0.2">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spans="1:26" ht="15.75" customHeight="1" x14ac:dyDescent="0.2">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spans="1:26" ht="15.75" customHeight="1" x14ac:dyDescent="0.2">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spans="1:26" ht="15.75" customHeight="1" x14ac:dyDescent="0.2">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spans="1:26" ht="15.75" customHeight="1" x14ac:dyDescent="0.2">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spans="1:26" ht="15.75" customHeight="1" x14ac:dyDescent="0.2">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spans="1:26" ht="15.75" customHeight="1" x14ac:dyDescent="0.2">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spans="1:26" ht="15.75" customHeight="1" x14ac:dyDescent="0.2">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spans="1:26" ht="15.75" customHeight="1" x14ac:dyDescent="0.2">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spans="1:26" ht="15.75" customHeight="1" x14ac:dyDescent="0.2">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spans="1:26" ht="15.75" customHeight="1" x14ac:dyDescent="0.2">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spans="1:26" ht="15.75" customHeight="1" x14ac:dyDescent="0.2">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spans="1:26" ht="15.75" customHeight="1" x14ac:dyDescent="0.2">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spans="1:26" ht="15.75" customHeight="1" x14ac:dyDescent="0.2">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spans="1:26" ht="15.75" customHeight="1" x14ac:dyDescent="0.2">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spans="1:26" ht="15.75" customHeight="1" x14ac:dyDescent="0.2">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spans="1:26" ht="15.75" customHeight="1" x14ac:dyDescent="0.2">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spans="1:26" ht="15.75" customHeight="1" x14ac:dyDescent="0.2">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spans="1:26" ht="15.75" customHeight="1" x14ac:dyDescent="0.2">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spans="1:26" ht="15.75" customHeight="1" x14ac:dyDescent="0.2">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spans="1:26" ht="15.75" customHeight="1" x14ac:dyDescent="0.2">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spans="1:26" ht="15.75" customHeight="1" x14ac:dyDescent="0.2">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spans="1:26" ht="15.75" customHeight="1" x14ac:dyDescent="0.2">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spans="1:26" ht="15.75" customHeight="1" x14ac:dyDescent="0.2">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spans="1:26" ht="15.75" customHeight="1" x14ac:dyDescent="0.2">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spans="1:26" ht="15.75" customHeight="1" x14ac:dyDescent="0.2">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spans="1:26" ht="15.75" customHeight="1" x14ac:dyDescent="0.2">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spans="1:26" ht="15.75" customHeight="1" x14ac:dyDescent="0.2">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spans="1:26" ht="15.75" customHeight="1" x14ac:dyDescent="0.2">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spans="1:26" ht="15.75" customHeight="1" x14ac:dyDescent="0.2">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spans="1:26" ht="15.75" customHeight="1" x14ac:dyDescent="0.2">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spans="1:26" ht="15.75" customHeight="1" x14ac:dyDescent="0.2">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spans="1:26" ht="15.75" customHeight="1" x14ac:dyDescent="0.2">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spans="1:26" ht="15.75" customHeight="1" x14ac:dyDescent="0.2">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spans="1:26" ht="15.75" customHeight="1" x14ac:dyDescent="0.2">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spans="1:26" ht="15.75" customHeight="1" x14ac:dyDescent="0.2">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spans="1:26" ht="15.75" customHeight="1" x14ac:dyDescent="0.2">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spans="1:26" ht="15.75" customHeight="1" x14ac:dyDescent="0.2">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spans="1:26" ht="15.75" customHeight="1" x14ac:dyDescent="0.2">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spans="1:26" ht="15.75" customHeight="1" x14ac:dyDescent="0.2">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spans="1:26" ht="15.75" customHeight="1" x14ac:dyDescent="0.2">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spans="1:26" ht="15.75" customHeight="1" x14ac:dyDescent="0.2">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spans="1:26" ht="15.75" customHeight="1" x14ac:dyDescent="0.2">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spans="1:26" ht="15.75" customHeight="1" x14ac:dyDescent="0.2">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spans="1:26" ht="15.75" customHeight="1" x14ac:dyDescent="0.2">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spans="1:26" ht="15.75" customHeight="1" x14ac:dyDescent="0.2">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spans="1:26" ht="15.75" customHeight="1" x14ac:dyDescent="0.2">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spans="1:26" ht="15.75" customHeight="1" x14ac:dyDescent="0.2">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spans="1:26" ht="15.75" customHeight="1" x14ac:dyDescent="0.2">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spans="1:26" ht="15.75" customHeight="1" x14ac:dyDescent="0.2">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spans="1:26" ht="15.75" customHeight="1" x14ac:dyDescent="0.2">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spans="1:26" ht="15.75" customHeight="1" x14ac:dyDescent="0.2">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spans="1:26" ht="15.75" customHeight="1" x14ac:dyDescent="0.2">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spans="1:26" ht="15.75" customHeight="1" x14ac:dyDescent="0.2">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spans="1:26" ht="15.75" customHeight="1" x14ac:dyDescent="0.2">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spans="1:26" ht="15.75" customHeight="1" x14ac:dyDescent="0.2">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spans="1:26" ht="15.75" customHeight="1" x14ac:dyDescent="0.2">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spans="1:26" ht="15.75" customHeight="1" x14ac:dyDescent="0.2">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spans="1:26" ht="15.75" customHeight="1" x14ac:dyDescent="0.2">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spans="1:26" ht="15.75" customHeight="1" x14ac:dyDescent="0.2">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spans="1:26" ht="15.75" customHeight="1" x14ac:dyDescent="0.2">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spans="1:26" ht="15.75" customHeight="1" x14ac:dyDescent="0.2">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spans="1:26" ht="15.75" customHeight="1" x14ac:dyDescent="0.2">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spans="1:26" ht="15.75" customHeight="1" x14ac:dyDescent="0.2">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spans="1:26" ht="15.75" customHeight="1" x14ac:dyDescent="0.2">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spans="1:26" ht="15.75" customHeight="1" x14ac:dyDescent="0.2">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spans="1:26" ht="15.75" customHeight="1" x14ac:dyDescent="0.2">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spans="1:26" ht="15.75" customHeight="1" x14ac:dyDescent="0.2">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spans="1:26" ht="15.75" customHeight="1" x14ac:dyDescent="0.2">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spans="1:26" ht="15.75" customHeight="1" x14ac:dyDescent="0.2">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spans="1:26" ht="15.75" customHeight="1" x14ac:dyDescent="0.2">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spans="1:26" ht="15.75" customHeight="1" x14ac:dyDescent="0.2">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spans="1:26" ht="15.75" customHeight="1" x14ac:dyDescent="0.2">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spans="1:26" ht="15.75" customHeight="1" x14ac:dyDescent="0.2">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spans="1:26" ht="15.75" customHeight="1" x14ac:dyDescent="0.2">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spans="1:26" ht="15.75" customHeight="1" x14ac:dyDescent="0.2">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spans="1:26" ht="15.75" customHeight="1" x14ac:dyDescent="0.2">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spans="1:26" ht="15.75" customHeight="1" x14ac:dyDescent="0.2">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spans="1:26" ht="15.75" customHeight="1" x14ac:dyDescent="0.2">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spans="1:26" ht="15.75" customHeight="1" x14ac:dyDescent="0.2">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spans="1:26" ht="15.75" customHeight="1" x14ac:dyDescent="0.2">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spans="1:26" ht="15.75" customHeight="1" x14ac:dyDescent="0.2">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spans="1:26" ht="15.75" customHeight="1" x14ac:dyDescent="0.2">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spans="1:26" ht="15.75" customHeight="1" x14ac:dyDescent="0.2">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spans="1:26" ht="15.75" customHeight="1" x14ac:dyDescent="0.2">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spans="1:26" ht="15.75" customHeight="1" x14ac:dyDescent="0.2">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spans="1:26" ht="15.75" customHeight="1" x14ac:dyDescent="0.2">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spans="1:26" ht="15.75" customHeight="1" x14ac:dyDescent="0.2">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spans="1:26" ht="15.75" customHeight="1" x14ac:dyDescent="0.2">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spans="1:26" ht="15.75" customHeight="1" x14ac:dyDescent="0.2">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spans="1:26" ht="15.75" customHeight="1" x14ac:dyDescent="0.2">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spans="1:26" ht="15.75" customHeight="1" x14ac:dyDescent="0.2">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spans="1:26" ht="15.75" customHeight="1" x14ac:dyDescent="0.2">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spans="1:26" ht="15.75" customHeight="1" x14ac:dyDescent="0.2">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spans="1:26" ht="15.75" customHeight="1" x14ac:dyDescent="0.2">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spans="1:26" ht="15.75" customHeight="1" x14ac:dyDescent="0.2">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spans="1:26" ht="15.75" customHeight="1" x14ac:dyDescent="0.2">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spans="1:26" ht="15.75" customHeight="1" x14ac:dyDescent="0.2">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spans="1:26" ht="15.75" customHeight="1" x14ac:dyDescent="0.2">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spans="1:26" ht="15.75" customHeight="1" x14ac:dyDescent="0.2">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spans="1:26" ht="15.75" customHeight="1" x14ac:dyDescent="0.2">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spans="1:26" ht="15.75" customHeight="1" x14ac:dyDescent="0.2">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spans="1:26" ht="15.75" customHeight="1" x14ac:dyDescent="0.2">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spans="1:26" ht="15.75" customHeight="1" x14ac:dyDescent="0.2">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spans="1:26" ht="15.75" customHeight="1" x14ac:dyDescent="0.2">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spans="1:26" ht="15.75" customHeight="1" x14ac:dyDescent="0.2">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spans="1:26" ht="15.75" customHeight="1" x14ac:dyDescent="0.2">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spans="1:26" ht="15.75" customHeight="1" x14ac:dyDescent="0.2">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spans="1:26" ht="15.75" customHeight="1" x14ac:dyDescent="0.2">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spans="1:26" ht="15.75" customHeight="1" x14ac:dyDescent="0.2">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spans="1:26" ht="15.75" customHeight="1" x14ac:dyDescent="0.2">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spans="1:26" ht="15.75" customHeight="1" x14ac:dyDescent="0.2">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spans="1:26" ht="15.75" customHeight="1" x14ac:dyDescent="0.2">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spans="1:26" ht="15.75" customHeight="1" x14ac:dyDescent="0.2">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spans="1:26" ht="15.75" customHeight="1" x14ac:dyDescent="0.2">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spans="1:26" ht="15.75" customHeight="1" x14ac:dyDescent="0.2">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spans="1:26" ht="15.75" customHeight="1" x14ac:dyDescent="0.2">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spans="1:26" ht="15.75" customHeight="1" x14ac:dyDescent="0.2">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spans="1:26" ht="15.75" customHeight="1" x14ac:dyDescent="0.2">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spans="1:26" ht="15.75" customHeight="1" x14ac:dyDescent="0.2">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spans="1:26" ht="15.75" customHeight="1" x14ac:dyDescent="0.2">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spans="1:26" ht="15.75" customHeight="1" x14ac:dyDescent="0.2">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spans="1:26" ht="15.75" customHeight="1" x14ac:dyDescent="0.2">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spans="1:26" ht="15.75" customHeight="1" x14ac:dyDescent="0.2">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spans="1:26" ht="15.75" customHeight="1" x14ac:dyDescent="0.2">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spans="1:26" ht="15.75" customHeight="1" x14ac:dyDescent="0.2">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spans="1:26" ht="15.75" customHeight="1" x14ac:dyDescent="0.2">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sheetProtection algorithmName="SHA-512" hashValue="uy5tA5ktbwv2CHwxaJP4+SA31GGSI7wrP5CNWiJbE2QLDvE77H5E+uI01FWwh4pXKZ4OWs0GFp8CMzCg/u5Qtg==" saltValue="doeBWzwumFlUOtfpW2J2lw==" spinCount="100000" sheet="1" formatCells="0" formatColumns="0" formatRows="0" insertColumns="0" insertRows="0" insertHyperlinks="0" deleteColumns="0" deleteRows="0" sort="0" autoFilter="0" pivotTables="0"/>
  <mergeCells count="1">
    <mergeCell ref="B2:H2"/>
  </mergeCells>
  <pageMargins left="0.7" right="0.7" top="0.75" bottom="0.75" header="0" footer="0"/>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0E23D-C691-45AB-B295-8DCB11407CDA}">
  <sheetPr codeName="Hoja10"/>
  <dimension ref="A1:C45"/>
  <sheetViews>
    <sheetView workbookViewId="0">
      <selection activeCell="S17" sqref="S17"/>
    </sheetView>
  </sheetViews>
  <sheetFormatPr baseColWidth="10" defaultColWidth="11.5" defaultRowHeight="15" x14ac:dyDescent="0.2"/>
  <sheetData>
    <row r="1" spans="1:3" x14ac:dyDescent="0.2">
      <c r="A1">
        <v>1</v>
      </c>
      <c r="B1" t="s">
        <v>83</v>
      </c>
      <c r="C1" t="s">
        <v>84</v>
      </c>
    </row>
    <row r="2" spans="1:3" x14ac:dyDescent="0.2">
      <c r="A2">
        <v>2</v>
      </c>
      <c r="B2" t="s">
        <v>65</v>
      </c>
      <c r="C2" t="s">
        <v>85</v>
      </c>
    </row>
    <row r="3" spans="1:3" x14ac:dyDescent="0.2">
      <c r="A3">
        <v>3</v>
      </c>
      <c r="B3" t="s">
        <v>86</v>
      </c>
      <c r="C3" t="s">
        <v>87</v>
      </c>
    </row>
    <row r="4" spans="1:3" x14ac:dyDescent="0.2">
      <c r="A4">
        <v>4</v>
      </c>
      <c r="C4" t="s">
        <v>88</v>
      </c>
    </row>
    <row r="5" spans="1:3" x14ac:dyDescent="0.2">
      <c r="A5">
        <v>5</v>
      </c>
      <c r="B5" t="s">
        <v>89</v>
      </c>
      <c r="C5" t="s">
        <v>90</v>
      </c>
    </row>
    <row r="6" spans="1:3" x14ac:dyDescent="0.2">
      <c r="A6">
        <v>6</v>
      </c>
      <c r="B6" t="s">
        <v>91</v>
      </c>
      <c r="C6" t="s">
        <v>92</v>
      </c>
    </row>
    <row r="7" spans="1:3" x14ac:dyDescent="0.2">
      <c r="A7">
        <v>7</v>
      </c>
      <c r="B7" t="s">
        <v>7</v>
      </c>
      <c r="C7" t="s">
        <v>93</v>
      </c>
    </row>
    <row r="8" spans="1:3" x14ac:dyDescent="0.2">
      <c r="A8">
        <v>8</v>
      </c>
      <c r="C8" t="s">
        <v>94</v>
      </c>
    </row>
    <row r="9" spans="1:3" x14ac:dyDescent="0.2">
      <c r="A9">
        <v>9</v>
      </c>
      <c r="C9" t="s">
        <v>95</v>
      </c>
    </row>
    <row r="10" spans="1:3" x14ac:dyDescent="0.2">
      <c r="A10">
        <v>10</v>
      </c>
      <c r="C10" t="s">
        <v>96</v>
      </c>
    </row>
    <row r="11" spans="1:3" x14ac:dyDescent="0.2">
      <c r="A11">
        <v>11</v>
      </c>
      <c r="B11" t="s">
        <v>83</v>
      </c>
      <c r="C11" t="s">
        <v>97</v>
      </c>
    </row>
    <row r="12" spans="1:3" x14ac:dyDescent="0.2">
      <c r="A12">
        <v>12</v>
      </c>
      <c r="B12" t="s">
        <v>86</v>
      </c>
      <c r="C12" t="s">
        <v>98</v>
      </c>
    </row>
    <row r="13" spans="1:3" x14ac:dyDescent="0.2">
      <c r="A13">
        <f>A12+1</f>
        <v>13</v>
      </c>
      <c r="C13" t="s">
        <v>99</v>
      </c>
    </row>
    <row r="14" spans="1:3" x14ac:dyDescent="0.2">
      <c r="A14">
        <f t="shared" ref="A14:A24" si="0">A13+1</f>
        <v>14</v>
      </c>
      <c r="C14" t="s">
        <v>100</v>
      </c>
    </row>
    <row r="15" spans="1:3" x14ac:dyDescent="0.2">
      <c r="A15">
        <f t="shared" si="0"/>
        <v>15</v>
      </c>
      <c r="C15" t="s">
        <v>101</v>
      </c>
    </row>
    <row r="16" spans="1:3" x14ac:dyDescent="0.2">
      <c r="A16">
        <f t="shared" si="0"/>
        <v>16</v>
      </c>
      <c r="C16" t="s">
        <v>102</v>
      </c>
    </row>
    <row r="17" spans="1:3" x14ac:dyDescent="0.2">
      <c r="A17">
        <f t="shared" si="0"/>
        <v>17</v>
      </c>
      <c r="C17" t="s">
        <v>103</v>
      </c>
    </row>
    <row r="18" spans="1:3" x14ac:dyDescent="0.2">
      <c r="A18">
        <f t="shared" si="0"/>
        <v>18</v>
      </c>
      <c r="C18" t="s">
        <v>104</v>
      </c>
    </row>
    <row r="19" spans="1:3" x14ac:dyDescent="0.2">
      <c r="A19">
        <f t="shared" si="0"/>
        <v>19</v>
      </c>
      <c r="C19" t="s">
        <v>105</v>
      </c>
    </row>
    <row r="20" spans="1:3" x14ac:dyDescent="0.2">
      <c r="A20">
        <f t="shared" si="0"/>
        <v>20</v>
      </c>
      <c r="C20" t="s">
        <v>106</v>
      </c>
    </row>
    <row r="21" spans="1:3" x14ac:dyDescent="0.2">
      <c r="A21">
        <f t="shared" si="0"/>
        <v>21</v>
      </c>
      <c r="C21" t="s">
        <v>107</v>
      </c>
    </row>
    <row r="22" spans="1:3" x14ac:dyDescent="0.2">
      <c r="A22">
        <f t="shared" si="0"/>
        <v>22</v>
      </c>
      <c r="C22" t="s">
        <v>108</v>
      </c>
    </row>
    <row r="23" spans="1:3" x14ac:dyDescent="0.2">
      <c r="A23">
        <f t="shared" si="0"/>
        <v>23</v>
      </c>
      <c r="C23" t="s">
        <v>109</v>
      </c>
    </row>
    <row r="24" spans="1:3" x14ac:dyDescent="0.2">
      <c r="A24">
        <f t="shared" si="0"/>
        <v>24</v>
      </c>
      <c r="C24" t="s">
        <v>110</v>
      </c>
    </row>
    <row r="25" spans="1:3" x14ac:dyDescent="0.2">
      <c r="C25" t="s">
        <v>111</v>
      </c>
    </row>
    <row r="26" spans="1:3" x14ac:dyDescent="0.2">
      <c r="C26" t="s">
        <v>112</v>
      </c>
    </row>
    <row r="27" spans="1:3" x14ac:dyDescent="0.2">
      <c r="C27" t="s">
        <v>113</v>
      </c>
    </row>
    <row r="28" spans="1:3" x14ac:dyDescent="0.2">
      <c r="C28" t="s">
        <v>114</v>
      </c>
    </row>
    <row r="29" spans="1:3" x14ac:dyDescent="0.2">
      <c r="C29" t="s">
        <v>115</v>
      </c>
    </row>
    <row r="30" spans="1:3" x14ac:dyDescent="0.2">
      <c r="C30" t="s">
        <v>116</v>
      </c>
    </row>
    <row r="31" spans="1:3" x14ac:dyDescent="0.2">
      <c r="C31" t="s">
        <v>117</v>
      </c>
    </row>
    <row r="32" spans="1:3" x14ac:dyDescent="0.2">
      <c r="C32" t="s">
        <v>118</v>
      </c>
    </row>
    <row r="33" spans="3:3" x14ac:dyDescent="0.2">
      <c r="C33" t="s">
        <v>119</v>
      </c>
    </row>
    <row r="34" spans="3:3" x14ac:dyDescent="0.2">
      <c r="C34" t="s">
        <v>120</v>
      </c>
    </row>
    <row r="35" spans="3:3" x14ac:dyDescent="0.2">
      <c r="C35" t="s">
        <v>121</v>
      </c>
    </row>
    <row r="36" spans="3:3" x14ac:dyDescent="0.2">
      <c r="C36" t="s">
        <v>122</v>
      </c>
    </row>
    <row r="37" spans="3:3" x14ac:dyDescent="0.2">
      <c r="C37" t="s">
        <v>123</v>
      </c>
    </row>
    <row r="38" spans="3:3" x14ac:dyDescent="0.2">
      <c r="C38" t="s">
        <v>124</v>
      </c>
    </row>
    <row r="39" spans="3:3" x14ac:dyDescent="0.2">
      <c r="C39" t="s">
        <v>125</v>
      </c>
    </row>
    <row r="40" spans="3:3" x14ac:dyDescent="0.2">
      <c r="C40" t="s">
        <v>126</v>
      </c>
    </row>
    <row r="41" spans="3:3" x14ac:dyDescent="0.2">
      <c r="C41" t="s">
        <v>127</v>
      </c>
    </row>
    <row r="42" spans="3:3" x14ac:dyDescent="0.2">
      <c r="C42" t="s">
        <v>128</v>
      </c>
    </row>
    <row r="43" spans="3:3" x14ac:dyDescent="0.2">
      <c r="C43" t="s">
        <v>129</v>
      </c>
    </row>
    <row r="44" spans="3:3" x14ac:dyDescent="0.2">
      <c r="C44" t="s">
        <v>130</v>
      </c>
    </row>
    <row r="45" spans="3:3" x14ac:dyDescent="0.2">
      <c r="C45" t="s">
        <v>131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EE081-0DFE-4A5F-828A-FCC7F48B7A07}">
  <sheetPr>
    <tabColor theme="5" tint="0.39997558519241921"/>
  </sheetPr>
  <dimension ref="B2:AG64"/>
  <sheetViews>
    <sheetView tabSelected="1" topLeftCell="H1" zoomScale="110" zoomScaleNormal="110" workbookViewId="0">
      <selection activeCell="M21" sqref="M21"/>
    </sheetView>
  </sheetViews>
  <sheetFormatPr baseColWidth="10" defaultColWidth="11.5" defaultRowHeight="15" x14ac:dyDescent="0.2"/>
  <cols>
    <col min="12" max="12" width="17.83203125" customWidth="1"/>
    <col min="13" max="13" width="30.83203125" bestFit="1" customWidth="1"/>
    <col min="14" max="14" width="22.83203125" customWidth="1"/>
    <col min="15" max="15" width="60.1640625" customWidth="1"/>
  </cols>
  <sheetData>
    <row r="2" spans="2:33" x14ac:dyDescent="0.2">
      <c r="W2" s="51"/>
      <c r="X2" s="51"/>
      <c r="Y2" s="51"/>
      <c r="Z2" s="51"/>
      <c r="AA2" s="51"/>
      <c r="AB2" s="51"/>
      <c r="AC2" s="51"/>
      <c r="AD2" s="51"/>
      <c r="AE2" s="51"/>
      <c r="AF2" s="51"/>
      <c r="AG2" s="51"/>
    </row>
    <row r="3" spans="2:33" x14ac:dyDescent="0.2">
      <c r="B3" s="253" t="s">
        <v>1</v>
      </c>
      <c r="C3" s="253"/>
      <c r="D3" s="253"/>
      <c r="E3" s="253"/>
      <c r="F3" s="253"/>
      <c r="G3" s="253"/>
      <c r="W3" s="51"/>
      <c r="X3" s="51"/>
      <c r="Y3" s="51"/>
      <c r="Z3" s="51"/>
      <c r="AA3" s="51"/>
      <c r="AB3" s="51"/>
      <c r="AC3" s="51"/>
      <c r="AD3" s="51"/>
      <c r="AE3" s="51"/>
      <c r="AF3" s="51"/>
      <c r="AG3" s="51"/>
    </row>
    <row r="4" spans="2:33" x14ac:dyDescent="0.2">
      <c r="B4" s="253"/>
      <c r="C4" s="253"/>
      <c r="D4" s="253"/>
      <c r="E4" s="253"/>
      <c r="F4" s="253"/>
      <c r="G4" s="253"/>
      <c r="J4" s="254" t="s">
        <v>2</v>
      </c>
      <c r="K4" s="254"/>
      <c r="L4" s="254"/>
      <c r="M4" s="254" t="s">
        <v>3</v>
      </c>
      <c r="N4" s="254"/>
      <c r="O4" s="254"/>
      <c r="W4" s="51"/>
      <c r="X4" s="51"/>
      <c r="Y4" s="51"/>
      <c r="Z4" s="51"/>
      <c r="AA4" s="51"/>
      <c r="AB4" s="51"/>
      <c r="AC4" s="51"/>
      <c r="AD4" s="51"/>
      <c r="AE4" s="51"/>
      <c r="AF4" s="51"/>
      <c r="AG4" s="51"/>
    </row>
    <row r="5" spans="2:33" ht="45.75" customHeight="1" x14ac:dyDescent="0.2">
      <c r="J5" s="255" t="s">
        <v>189</v>
      </c>
      <c r="K5" s="255"/>
      <c r="L5" s="255"/>
      <c r="M5" s="256" t="str">
        <f>IF('RESUMEN PPTO'!C14&gt;150000000,"No cumple el requisito porque el subsidio solicitado es de $"&amp;'RESUMEN PPTO'!C14&amp;".-, cual supera el maximo establecido en las bases técnicas del instrumento","Cumple")</f>
        <v>Cumple</v>
      </c>
      <c r="N5" s="256"/>
      <c r="O5" s="256"/>
      <c r="W5" s="51"/>
      <c r="X5" s="51"/>
      <c r="Y5" s="51"/>
      <c r="Z5" s="51"/>
      <c r="AA5" s="51"/>
      <c r="AB5" s="51"/>
      <c r="AC5" s="51"/>
      <c r="AD5" s="51"/>
      <c r="AE5" s="51"/>
      <c r="AF5" s="51"/>
      <c r="AG5" s="51"/>
    </row>
    <row r="6" spans="2:33" ht="24" x14ac:dyDescent="0.2">
      <c r="J6" s="255" t="s">
        <v>4</v>
      </c>
      <c r="K6" s="255"/>
      <c r="L6" s="255"/>
      <c r="M6" s="56" t="s">
        <v>5</v>
      </c>
      <c r="N6" s="57" t="s">
        <v>6</v>
      </c>
      <c r="O6" s="256" t="str">
        <f>IF('RESUMEN PPTO'!C15&gt;'CRITERIOS ADMISIBILIDAD'!N7,"No cumple porque el porcentaje de cofinanciamiento solicitado es mayor al máximo permitido por las bases del instrumento","Cumple")</f>
        <v>Cumple</v>
      </c>
      <c r="W6" s="51"/>
      <c r="X6" s="51"/>
      <c r="Y6" s="51"/>
      <c r="Z6" s="51"/>
      <c r="AA6" s="51"/>
      <c r="AB6" s="51"/>
      <c r="AC6" s="51"/>
      <c r="AD6" s="51"/>
      <c r="AE6" s="51"/>
      <c r="AF6" s="51"/>
      <c r="AG6" s="51"/>
    </row>
    <row r="7" spans="2:33" ht="33.75" customHeight="1" x14ac:dyDescent="0.2">
      <c r="J7" s="255"/>
      <c r="K7" s="255"/>
      <c r="L7" s="255"/>
      <c r="M7" s="52" t="s">
        <v>89</v>
      </c>
      <c r="N7" s="58">
        <f>IF(M7="Micro y pequeña (ventas de hasta 25.000 UF anual)",0.6,IF(M7="Mediana (ventas entre 25.000 UF y 100.000 UF anual)",0.5,IF(M7="Grande (ventas por sobre 100.000 UF anual)",0.4,"")))</f>
        <v>0.6</v>
      </c>
      <c r="O7" s="256"/>
      <c r="W7" s="51"/>
      <c r="X7" s="51"/>
      <c r="Y7" s="51"/>
      <c r="Z7" s="51"/>
      <c r="AA7" s="51"/>
      <c r="AB7" s="51"/>
      <c r="AC7" s="51"/>
      <c r="AD7" s="51"/>
      <c r="AE7" s="51"/>
      <c r="AF7" s="51"/>
      <c r="AG7" s="51"/>
    </row>
    <row r="8" spans="2:33" x14ac:dyDescent="0.2">
      <c r="J8" s="257" t="s">
        <v>153</v>
      </c>
      <c r="K8" s="258"/>
      <c r="L8" s="259"/>
      <c r="M8" s="266" t="s">
        <v>148</v>
      </c>
      <c r="N8" s="266" t="s">
        <v>149</v>
      </c>
      <c r="O8" s="256" t="str">
        <f>IF(M10&lt;N10,"No cumple debido a que el aporte pecuniario de los participantes no representa al menos un 50% del total de los aportes de los participantes","Cumple")</f>
        <v>Cumple</v>
      </c>
      <c r="W8" s="51"/>
      <c r="X8" s="51"/>
      <c r="Y8" s="51"/>
      <c r="Z8" s="51"/>
      <c r="AA8" s="51"/>
      <c r="AB8" s="51"/>
      <c r="AC8" s="51"/>
      <c r="AD8" s="51"/>
      <c r="AE8" s="51"/>
      <c r="AF8" s="51"/>
      <c r="AG8" s="51"/>
    </row>
    <row r="9" spans="2:33" x14ac:dyDescent="0.2">
      <c r="J9" s="260"/>
      <c r="K9" s="261"/>
      <c r="L9" s="262"/>
      <c r="M9" s="267"/>
      <c r="N9" s="267"/>
      <c r="O9" s="256"/>
      <c r="W9" s="51"/>
      <c r="X9" s="51"/>
      <c r="Y9" s="51"/>
      <c r="Z9" s="51"/>
      <c r="AA9" s="51"/>
      <c r="AB9" s="51"/>
      <c r="AC9" s="51"/>
      <c r="AD9" s="51"/>
      <c r="AE9" s="51"/>
      <c r="AF9" s="51"/>
      <c r="AG9" s="51"/>
    </row>
    <row r="10" spans="2:33" x14ac:dyDescent="0.2">
      <c r="J10" s="263"/>
      <c r="K10" s="264"/>
      <c r="L10" s="265"/>
      <c r="M10" s="59">
        <f>SUM('RESUMEN PPTO'!D14,'RESUMEN PPTO'!F14)</f>
        <v>177997600</v>
      </c>
      <c r="N10" s="59">
        <f>SUM('RESUMEN PPTO'!E14,'RESUMEN PPTO'!G14)</f>
        <v>41971790</v>
      </c>
      <c r="O10" s="256"/>
      <c r="W10" s="51"/>
      <c r="X10" s="51"/>
      <c r="Y10" s="51"/>
      <c r="Z10" s="51"/>
      <c r="AA10" s="51"/>
      <c r="AB10" s="51"/>
      <c r="AC10" s="51"/>
      <c r="AD10" s="51"/>
      <c r="AE10" s="51"/>
      <c r="AF10" s="51"/>
      <c r="AG10" s="51"/>
    </row>
    <row r="11" spans="2:33" x14ac:dyDescent="0.2">
      <c r="J11" s="257" t="s">
        <v>150</v>
      </c>
      <c r="K11" s="258"/>
      <c r="L11" s="259"/>
      <c r="M11" s="266" t="s">
        <v>151</v>
      </c>
      <c r="N11" s="266" t="s">
        <v>152</v>
      </c>
      <c r="O11" s="256" t="str">
        <f>IF(M13="No","Cumple",IF(N13&gt;0,"Cumple","No cumple debido a que se declara la participación de asociado(s) y no realizan aportes en el presente proyecto"))</f>
        <v>Cumple</v>
      </c>
      <c r="W11" s="51"/>
      <c r="X11" s="51"/>
      <c r="Y11" s="51"/>
      <c r="Z11" s="51"/>
      <c r="AA11" s="51"/>
      <c r="AB11" s="51"/>
      <c r="AC11" s="51"/>
      <c r="AD11" s="51"/>
      <c r="AE11" s="51"/>
      <c r="AF11" s="51"/>
      <c r="AG11" s="51"/>
    </row>
    <row r="12" spans="2:33" x14ac:dyDescent="0.2">
      <c r="J12" s="260"/>
      <c r="K12" s="261"/>
      <c r="L12" s="262"/>
      <c r="M12" s="267"/>
      <c r="N12" s="267"/>
      <c r="O12" s="256"/>
      <c r="W12" s="51"/>
      <c r="X12" s="51"/>
      <c r="Y12" s="51"/>
      <c r="Z12" s="51"/>
      <c r="AA12" s="51"/>
      <c r="AB12" s="51"/>
      <c r="AC12" s="51"/>
      <c r="AD12" s="51"/>
      <c r="AE12" s="51"/>
      <c r="AF12" s="51"/>
      <c r="AG12" s="51"/>
    </row>
    <row r="13" spans="2:33" x14ac:dyDescent="0.2">
      <c r="J13" s="263"/>
      <c r="K13" s="264"/>
      <c r="L13" s="265"/>
      <c r="M13" s="60" t="s">
        <v>42</v>
      </c>
      <c r="N13" s="59">
        <f>SUM('RESUMEN PPTO'!F14:G14)</f>
        <v>61185536</v>
      </c>
      <c r="O13" s="256"/>
      <c r="W13" s="51"/>
      <c r="X13" s="51"/>
      <c r="Y13" s="51"/>
      <c r="Z13" s="51"/>
      <c r="AA13" s="51"/>
      <c r="AB13" s="51"/>
      <c r="AC13" s="51"/>
      <c r="AD13" s="51"/>
      <c r="AE13" s="51"/>
      <c r="AF13" s="51"/>
      <c r="AG13" s="51"/>
    </row>
    <row r="14" spans="2:33" x14ac:dyDescent="0.2">
      <c r="J14" s="255" t="s">
        <v>154</v>
      </c>
      <c r="K14" s="255"/>
      <c r="L14" s="255"/>
      <c r="M14" s="268" t="str">
        <f>IF('RESUMEN PPTO'!C25="PRESUPUESTO CUADRADO","Cumple","No cumple porque el presupuesto por actividades no cuadra con el resumen presupuestario por cuentas de gastos")</f>
        <v>Cumple</v>
      </c>
      <c r="N14" s="268"/>
      <c r="O14" s="268"/>
      <c r="W14" s="51"/>
      <c r="X14" s="51"/>
      <c r="Y14" s="51"/>
      <c r="Z14" s="51"/>
      <c r="AA14" s="51"/>
      <c r="AB14" s="51"/>
      <c r="AC14" s="51"/>
      <c r="AD14" s="51"/>
      <c r="AE14" s="51"/>
      <c r="AF14" s="51"/>
      <c r="AG14" s="51"/>
    </row>
    <row r="15" spans="2:33" ht="59.25" customHeight="1" x14ac:dyDescent="0.2">
      <c r="J15" s="255"/>
      <c r="K15" s="255"/>
      <c r="L15" s="255"/>
      <c r="M15" s="268"/>
      <c r="N15" s="268"/>
      <c r="O15" s="268"/>
      <c r="W15" s="51"/>
      <c r="X15" s="51"/>
      <c r="Y15" s="51"/>
      <c r="Z15" s="51"/>
      <c r="AA15" s="51"/>
      <c r="AB15" s="51"/>
      <c r="AC15" s="51"/>
      <c r="AD15" s="51"/>
      <c r="AE15" s="51"/>
      <c r="AF15" s="51"/>
      <c r="AG15" s="51"/>
    </row>
    <row r="16" spans="2:33" ht="15" customHeight="1" x14ac:dyDescent="0.2">
      <c r="J16" s="269" t="s">
        <v>178</v>
      </c>
      <c r="K16" s="270"/>
      <c r="L16" s="271"/>
      <c r="M16" s="266" t="s">
        <v>179</v>
      </c>
      <c r="N16" s="266" t="s">
        <v>180</v>
      </c>
      <c r="O16" s="256" t="str">
        <f>IF(N18&lt;=0.3,"Cumple","No cumple debido a que se destina más de un 30% del subsidio a la cuenta Inversión")</f>
        <v>Cumple</v>
      </c>
      <c r="W16" s="51"/>
      <c r="X16" s="51"/>
      <c r="Y16" s="51"/>
      <c r="Z16" s="51"/>
      <c r="AA16" s="51"/>
      <c r="AB16" s="51"/>
      <c r="AC16" s="51"/>
      <c r="AD16" s="51"/>
      <c r="AE16" s="51"/>
      <c r="AF16" s="51"/>
      <c r="AG16" s="51"/>
    </row>
    <row r="17" spans="10:33" x14ac:dyDescent="0.2">
      <c r="J17" s="272"/>
      <c r="K17" s="273"/>
      <c r="L17" s="274"/>
      <c r="M17" s="267"/>
      <c r="N17" s="267"/>
      <c r="O17" s="256"/>
      <c r="W17" s="51"/>
      <c r="X17" s="51"/>
      <c r="Y17" s="51"/>
      <c r="Z17" s="51"/>
      <c r="AA17" s="51"/>
      <c r="AB17" s="51"/>
      <c r="AC17" s="51"/>
      <c r="AD17" s="51"/>
      <c r="AE17" s="51"/>
      <c r="AF17" s="51"/>
      <c r="AG17" s="51"/>
    </row>
    <row r="18" spans="10:33" x14ac:dyDescent="0.2">
      <c r="J18" s="275"/>
      <c r="K18" s="276"/>
      <c r="L18" s="277"/>
      <c r="M18" s="59">
        <f>'RESUMEN PPTO'!C13</f>
        <v>0</v>
      </c>
      <c r="N18" s="58">
        <f>IFERROR(M18/'RESUMEN PPTO'!C14,0)</f>
        <v>0</v>
      </c>
      <c r="O18" s="256"/>
      <c r="W18" s="51"/>
      <c r="X18" s="51"/>
      <c r="Y18" s="51"/>
      <c r="Z18" s="51"/>
      <c r="AA18" s="51"/>
      <c r="AB18" s="51"/>
      <c r="AC18" s="51"/>
      <c r="AD18" s="51"/>
      <c r="AE18" s="51"/>
      <c r="AF18" s="51"/>
      <c r="AG18" s="51"/>
    </row>
    <row r="19" spans="10:33" x14ac:dyDescent="0.2">
      <c r="J19" s="269" t="s">
        <v>181</v>
      </c>
      <c r="K19" s="270"/>
      <c r="L19" s="271"/>
      <c r="M19" s="266" t="s">
        <v>182</v>
      </c>
      <c r="N19" s="266" t="s">
        <v>180</v>
      </c>
      <c r="O19" s="256" t="str">
        <f>IF(N21&lt;=0.1,"Cumple","No cumple debido a que se destina más de un 10% del subsidio a la cuenta Administración")</f>
        <v>Cumple</v>
      </c>
      <c r="W19" s="51"/>
      <c r="X19" s="51"/>
      <c r="Y19" s="51"/>
      <c r="Z19" s="51"/>
      <c r="AA19" s="51"/>
      <c r="AB19" s="51"/>
      <c r="AC19" s="51"/>
      <c r="AD19" s="51"/>
      <c r="AE19" s="51"/>
      <c r="AF19" s="51"/>
      <c r="AG19" s="51"/>
    </row>
    <row r="20" spans="10:33" x14ac:dyDescent="0.2">
      <c r="J20" s="272"/>
      <c r="K20" s="273"/>
      <c r="L20" s="274"/>
      <c r="M20" s="267"/>
      <c r="N20" s="267"/>
      <c r="O20" s="256"/>
      <c r="W20" s="51"/>
      <c r="X20" s="51"/>
      <c r="Y20" s="51"/>
      <c r="Z20" s="51"/>
      <c r="AA20" s="51"/>
      <c r="AB20" s="51"/>
      <c r="AC20" s="51"/>
      <c r="AD20" s="51"/>
      <c r="AE20" s="51"/>
      <c r="AF20" s="51"/>
      <c r="AG20" s="51"/>
    </row>
    <row r="21" spans="10:33" x14ac:dyDescent="0.2">
      <c r="J21" s="275"/>
      <c r="K21" s="276"/>
      <c r="L21" s="277"/>
      <c r="M21" s="59">
        <f>'RESUMEN PPTO'!C12</f>
        <v>0</v>
      </c>
      <c r="N21" s="58">
        <f>IFERROR(M21/'RESUMEN PPTO'!C14,0)</f>
        <v>0</v>
      </c>
      <c r="O21" s="256"/>
      <c r="W21" s="51"/>
      <c r="X21" s="51"/>
      <c r="Y21" s="51"/>
      <c r="Z21" s="51"/>
      <c r="AA21" s="51"/>
      <c r="AB21" s="51"/>
      <c r="AC21" s="51"/>
      <c r="AD21" s="51"/>
      <c r="AE21" s="51"/>
      <c r="AF21" s="51"/>
      <c r="AG21" s="51"/>
    </row>
    <row r="22" spans="10:33" x14ac:dyDescent="0.2">
      <c r="W22" s="51"/>
      <c r="X22" s="51"/>
      <c r="Y22" s="51"/>
      <c r="Z22" s="51"/>
      <c r="AA22" s="51"/>
      <c r="AB22" s="51"/>
      <c r="AC22" s="51"/>
      <c r="AD22" s="51"/>
      <c r="AE22" s="51"/>
      <c r="AF22" s="51"/>
      <c r="AG22" s="51"/>
    </row>
    <row r="23" spans="10:33" x14ac:dyDescent="0.2">
      <c r="W23" s="51"/>
      <c r="X23" s="51"/>
      <c r="Y23" s="51"/>
      <c r="Z23" s="51"/>
      <c r="AA23" s="51"/>
      <c r="AB23" s="51"/>
      <c r="AC23" s="51"/>
      <c r="AD23" s="51"/>
      <c r="AE23" s="51"/>
      <c r="AF23" s="51"/>
      <c r="AG23" s="51"/>
    </row>
    <row r="24" spans="10:33" x14ac:dyDescent="0.2">
      <c r="W24" s="51"/>
      <c r="X24" s="51"/>
      <c r="Y24" s="51"/>
      <c r="Z24" s="51"/>
      <c r="AA24" s="51"/>
      <c r="AB24" s="51"/>
      <c r="AC24" s="51"/>
      <c r="AD24" s="51"/>
      <c r="AE24" s="51"/>
      <c r="AF24" s="51"/>
      <c r="AG24" s="51"/>
    </row>
    <row r="25" spans="10:33" x14ac:dyDescent="0.2">
      <c r="W25" s="51"/>
      <c r="X25" s="51"/>
      <c r="Y25" s="51"/>
      <c r="Z25" s="51"/>
      <c r="AA25" s="51"/>
      <c r="AB25" s="51"/>
      <c r="AC25" s="51"/>
      <c r="AD25" s="51"/>
      <c r="AE25" s="51"/>
      <c r="AF25" s="51"/>
      <c r="AG25" s="51"/>
    </row>
    <row r="26" spans="10:33" x14ac:dyDescent="0.2">
      <c r="W26" s="51"/>
      <c r="X26" s="51"/>
      <c r="Y26" s="51"/>
      <c r="Z26" s="51"/>
      <c r="AA26" s="51"/>
      <c r="AB26" s="51"/>
      <c r="AC26" s="51"/>
      <c r="AD26" s="51"/>
      <c r="AE26" s="51"/>
      <c r="AF26" s="51"/>
      <c r="AG26" s="51"/>
    </row>
    <row r="27" spans="10:33" x14ac:dyDescent="0.2">
      <c r="W27" s="51"/>
      <c r="X27" s="51"/>
      <c r="Y27" s="51"/>
      <c r="Z27" s="51"/>
      <c r="AA27" s="51"/>
      <c r="AB27" s="51"/>
      <c r="AC27" s="51"/>
      <c r="AD27" s="51"/>
      <c r="AE27" s="51"/>
      <c r="AF27" s="51"/>
      <c r="AG27" s="51"/>
    </row>
    <row r="28" spans="10:33" x14ac:dyDescent="0.2">
      <c r="W28" s="51"/>
      <c r="X28" s="51"/>
      <c r="Y28" s="51"/>
      <c r="Z28" s="51"/>
      <c r="AA28" s="51"/>
      <c r="AB28" s="51"/>
      <c r="AC28" s="51"/>
      <c r="AD28" s="51"/>
      <c r="AE28" s="51"/>
      <c r="AF28" s="51"/>
      <c r="AG28" s="51"/>
    </row>
    <row r="29" spans="10:33" x14ac:dyDescent="0.2">
      <c r="W29" s="51"/>
      <c r="X29" s="51"/>
      <c r="Y29" s="51"/>
      <c r="Z29" s="51"/>
      <c r="AA29" s="51"/>
      <c r="AB29" s="51"/>
      <c r="AC29" s="51"/>
      <c r="AD29" s="51"/>
      <c r="AE29" s="51"/>
      <c r="AF29" s="51"/>
      <c r="AG29" s="51"/>
    </row>
    <row r="30" spans="10:33" x14ac:dyDescent="0.2">
      <c r="W30" s="51"/>
      <c r="X30" s="51"/>
      <c r="Y30" s="51"/>
      <c r="Z30" s="51"/>
      <c r="AA30" s="51"/>
      <c r="AB30" s="51"/>
      <c r="AC30" s="51"/>
      <c r="AD30" s="51"/>
      <c r="AE30" s="51"/>
      <c r="AF30" s="51"/>
      <c r="AG30" s="51"/>
    </row>
    <row r="31" spans="10:33" x14ac:dyDescent="0.2">
      <c r="W31" s="51"/>
      <c r="X31" s="51"/>
      <c r="Y31" s="51"/>
      <c r="Z31" s="51"/>
      <c r="AA31" s="51"/>
      <c r="AB31" s="51"/>
      <c r="AC31" s="51"/>
      <c r="AD31" s="51"/>
      <c r="AE31" s="51"/>
      <c r="AF31" s="51"/>
      <c r="AG31" s="51"/>
    </row>
    <row r="32" spans="10:33" x14ac:dyDescent="0.2">
      <c r="W32" s="51"/>
      <c r="X32" s="51"/>
      <c r="Y32" s="51"/>
      <c r="Z32" s="51"/>
      <c r="AA32" s="51"/>
      <c r="AB32" s="51"/>
      <c r="AC32" s="51"/>
      <c r="AD32" s="51"/>
      <c r="AE32" s="51"/>
      <c r="AF32" s="51"/>
      <c r="AG32" s="51"/>
    </row>
    <row r="33" spans="23:33" x14ac:dyDescent="0.2">
      <c r="W33" s="51"/>
      <c r="X33" s="51"/>
      <c r="Y33" s="51"/>
      <c r="Z33" s="51"/>
      <c r="AA33" s="51"/>
      <c r="AB33" s="51"/>
      <c r="AC33" s="51"/>
      <c r="AD33" s="51"/>
      <c r="AE33" s="51"/>
      <c r="AF33" s="51"/>
      <c r="AG33" s="51"/>
    </row>
    <row r="34" spans="23:33" x14ac:dyDescent="0.2">
      <c r="W34" s="51"/>
      <c r="X34" s="51"/>
      <c r="Y34" s="51"/>
      <c r="Z34" s="51"/>
      <c r="AA34" s="51"/>
      <c r="AB34" s="51"/>
      <c r="AC34" s="51"/>
      <c r="AD34" s="51"/>
      <c r="AE34" s="51"/>
      <c r="AF34" s="51"/>
      <c r="AG34" s="51"/>
    </row>
    <row r="35" spans="23:33" x14ac:dyDescent="0.2">
      <c r="W35" s="51"/>
      <c r="X35" s="51"/>
      <c r="Y35" s="51"/>
      <c r="Z35" s="51"/>
      <c r="AA35" s="51"/>
      <c r="AB35" s="51"/>
      <c r="AC35" s="51"/>
      <c r="AD35" s="51"/>
      <c r="AE35" s="51"/>
      <c r="AF35" s="51"/>
      <c r="AG35" s="51"/>
    </row>
    <row r="36" spans="23:33" x14ac:dyDescent="0.2">
      <c r="W36" s="51"/>
      <c r="X36" s="51"/>
      <c r="Y36" s="51"/>
      <c r="Z36" s="51"/>
      <c r="AA36" s="51"/>
      <c r="AB36" s="51"/>
      <c r="AC36" s="51"/>
      <c r="AD36" s="51"/>
      <c r="AE36" s="51"/>
      <c r="AF36" s="51"/>
      <c r="AG36" s="51"/>
    </row>
    <row r="37" spans="23:33" x14ac:dyDescent="0.2">
      <c r="W37" s="51"/>
      <c r="X37" s="51"/>
      <c r="Y37" s="51"/>
      <c r="Z37" s="51"/>
      <c r="AA37" s="51"/>
      <c r="AB37" s="51"/>
      <c r="AC37" s="51"/>
      <c r="AD37" s="51"/>
      <c r="AE37" s="51"/>
      <c r="AF37" s="51"/>
      <c r="AG37" s="51"/>
    </row>
    <row r="38" spans="23:33" x14ac:dyDescent="0.2">
      <c r="W38" s="51"/>
      <c r="X38" s="51"/>
      <c r="Y38" s="51"/>
      <c r="Z38" s="51"/>
      <c r="AA38" s="51"/>
      <c r="AB38" s="51"/>
      <c r="AC38" s="51"/>
      <c r="AD38" s="51"/>
      <c r="AE38" s="51"/>
      <c r="AF38" s="51"/>
      <c r="AG38" s="51"/>
    </row>
    <row r="39" spans="23:33" x14ac:dyDescent="0.2">
      <c r="W39" s="51"/>
      <c r="X39" s="51"/>
      <c r="Y39" s="51"/>
      <c r="Z39" s="51"/>
      <c r="AA39" s="51"/>
      <c r="AB39" s="51"/>
      <c r="AC39" s="51"/>
      <c r="AD39" s="51"/>
      <c r="AE39" s="51"/>
      <c r="AF39" s="51"/>
      <c r="AG39" s="51"/>
    </row>
    <row r="40" spans="23:33" x14ac:dyDescent="0.2">
      <c r="W40" s="51"/>
      <c r="X40" s="51"/>
      <c r="Y40" s="51"/>
      <c r="Z40" s="51"/>
      <c r="AA40" s="51"/>
      <c r="AB40" s="51"/>
      <c r="AC40" s="51"/>
      <c r="AD40" s="51"/>
      <c r="AE40" s="51"/>
      <c r="AF40" s="51"/>
      <c r="AG40" s="51"/>
    </row>
    <row r="41" spans="23:33" x14ac:dyDescent="0.2">
      <c r="W41" s="51"/>
      <c r="X41" s="51"/>
      <c r="Y41" s="51"/>
      <c r="Z41" s="51"/>
      <c r="AA41" s="51"/>
      <c r="AB41" s="51"/>
      <c r="AC41" s="51"/>
      <c r="AD41" s="51"/>
      <c r="AE41" s="51"/>
      <c r="AF41" s="51"/>
      <c r="AG41" s="51"/>
    </row>
    <row r="42" spans="23:33" x14ac:dyDescent="0.2">
      <c r="W42" s="51"/>
      <c r="X42" s="51"/>
      <c r="Y42" s="51"/>
      <c r="Z42" s="51"/>
      <c r="AA42" s="51"/>
      <c r="AB42" s="51"/>
      <c r="AC42" s="51"/>
      <c r="AD42" s="51"/>
      <c r="AE42" s="51"/>
      <c r="AF42" s="51"/>
      <c r="AG42" s="51"/>
    </row>
    <row r="43" spans="23:33" x14ac:dyDescent="0.2">
      <c r="W43" s="51"/>
      <c r="X43" s="51"/>
      <c r="Y43" s="51"/>
      <c r="Z43" s="51"/>
      <c r="AA43" s="51"/>
      <c r="AB43" s="51"/>
      <c r="AC43" s="51"/>
      <c r="AD43" s="51"/>
      <c r="AE43" s="51"/>
      <c r="AF43" s="51"/>
      <c r="AG43" s="51"/>
    </row>
    <row r="44" spans="23:33" x14ac:dyDescent="0.2">
      <c r="W44" s="51"/>
      <c r="X44" s="51"/>
      <c r="Y44" s="51"/>
      <c r="Z44" s="51"/>
      <c r="AA44" s="51"/>
      <c r="AB44" s="51"/>
      <c r="AC44" s="51"/>
      <c r="AD44" s="51"/>
      <c r="AE44" s="51"/>
      <c r="AF44" s="51"/>
      <c r="AG44" s="51"/>
    </row>
    <row r="45" spans="23:33" x14ac:dyDescent="0.2">
      <c r="W45" s="51"/>
      <c r="X45" s="51"/>
      <c r="Y45" s="51"/>
      <c r="Z45" s="51"/>
      <c r="AA45" s="51"/>
      <c r="AB45" s="51"/>
      <c r="AC45" s="51"/>
      <c r="AD45" s="51"/>
      <c r="AE45" s="51"/>
      <c r="AF45" s="51"/>
      <c r="AG45" s="51"/>
    </row>
    <row r="46" spans="23:33" x14ac:dyDescent="0.2">
      <c r="W46" s="51"/>
      <c r="X46" s="51"/>
      <c r="Y46" s="51"/>
      <c r="Z46" s="51"/>
      <c r="AA46" s="51"/>
      <c r="AB46" s="51"/>
      <c r="AC46" s="51"/>
      <c r="AD46" s="51"/>
      <c r="AE46" s="51"/>
      <c r="AF46" s="51"/>
      <c r="AG46" s="51"/>
    </row>
    <row r="47" spans="23:33" x14ac:dyDescent="0.2">
      <c r="W47" s="51"/>
      <c r="X47" s="51"/>
      <c r="Y47" s="51"/>
      <c r="Z47" s="51"/>
      <c r="AA47" s="51"/>
      <c r="AB47" s="51"/>
      <c r="AC47" s="51"/>
      <c r="AD47" s="51"/>
      <c r="AE47" s="51"/>
      <c r="AF47" s="51"/>
      <c r="AG47" s="51"/>
    </row>
    <row r="48" spans="23:33" x14ac:dyDescent="0.2">
      <c r="W48" s="51"/>
      <c r="X48" s="51"/>
      <c r="Y48" s="51"/>
      <c r="Z48" s="51"/>
      <c r="AA48" s="51"/>
      <c r="AB48" s="51"/>
      <c r="AC48" s="51"/>
      <c r="AD48" s="51"/>
      <c r="AE48" s="51"/>
      <c r="AF48" s="51"/>
      <c r="AG48" s="51"/>
    </row>
    <row r="49" spans="23:33" x14ac:dyDescent="0.2">
      <c r="W49" s="51"/>
      <c r="X49" s="51"/>
      <c r="Y49" s="51"/>
      <c r="Z49" s="51"/>
      <c r="AA49" s="51"/>
      <c r="AB49" s="51"/>
      <c r="AC49" s="51"/>
      <c r="AD49" s="51"/>
      <c r="AE49" s="51"/>
      <c r="AF49" s="51"/>
      <c r="AG49" s="51"/>
    </row>
    <row r="50" spans="23:33" x14ac:dyDescent="0.2">
      <c r="W50" s="51"/>
      <c r="X50" s="51"/>
      <c r="Y50" s="51"/>
      <c r="Z50" s="51"/>
      <c r="AA50" s="51"/>
      <c r="AB50" s="51"/>
      <c r="AC50" s="51"/>
      <c r="AD50" s="51"/>
      <c r="AE50" s="51"/>
      <c r="AF50" s="51"/>
      <c r="AG50" s="51"/>
    </row>
    <row r="51" spans="23:33" x14ac:dyDescent="0.2">
      <c r="W51" s="51"/>
      <c r="X51" s="51"/>
      <c r="Y51" s="51"/>
      <c r="Z51" s="51"/>
      <c r="AA51" s="51"/>
      <c r="AB51" s="51"/>
      <c r="AC51" s="51"/>
      <c r="AD51" s="51"/>
      <c r="AE51" s="51"/>
      <c r="AF51" s="51"/>
      <c r="AG51" s="51"/>
    </row>
    <row r="52" spans="23:33" x14ac:dyDescent="0.2">
      <c r="W52" s="51"/>
      <c r="X52" s="51"/>
      <c r="Y52" s="51"/>
      <c r="Z52" s="51"/>
      <c r="AA52" s="51"/>
      <c r="AB52" s="51"/>
      <c r="AC52" s="51"/>
      <c r="AD52" s="51"/>
      <c r="AE52" s="51"/>
      <c r="AF52" s="51"/>
      <c r="AG52" s="51"/>
    </row>
    <row r="53" spans="23:33" x14ac:dyDescent="0.2">
      <c r="W53" s="51"/>
      <c r="X53" s="51"/>
      <c r="Y53" s="51"/>
      <c r="Z53" s="51"/>
      <c r="AA53" s="51"/>
      <c r="AB53" s="51"/>
      <c r="AC53" s="51"/>
      <c r="AD53" s="51"/>
      <c r="AE53" s="51"/>
      <c r="AF53" s="51"/>
      <c r="AG53" s="51"/>
    </row>
    <row r="54" spans="23:33" x14ac:dyDescent="0.2">
      <c r="W54" s="51"/>
      <c r="X54" s="51"/>
      <c r="Y54" s="51"/>
      <c r="Z54" s="51"/>
      <c r="AA54" s="51"/>
      <c r="AB54" s="51"/>
      <c r="AC54" s="51"/>
      <c r="AD54" s="51"/>
      <c r="AE54" s="51"/>
      <c r="AF54" s="51"/>
      <c r="AG54" s="51"/>
    </row>
    <row r="55" spans="23:33" x14ac:dyDescent="0.2">
      <c r="W55" s="51"/>
      <c r="X55" s="51"/>
      <c r="Y55" s="51"/>
      <c r="Z55" s="51"/>
      <c r="AA55" s="51"/>
      <c r="AB55" s="51"/>
      <c r="AC55" s="51"/>
      <c r="AD55" s="51"/>
      <c r="AE55" s="51"/>
      <c r="AF55" s="51"/>
      <c r="AG55" s="51"/>
    </row>
    <row r="56" spans="23:33" x14ac:dyDescent="0.2">
      <c r="W56" s="51"/>
      <c r="X56" s="51"/>
      <c r="Y56" s="51"/>
      <c r="Z56" s="51"/>
      <c r="AA56" s="51"/>
      <c r="AB56" s="51"/>
      <c r="AC56" s="51"/>
      <c r="AD56" s="51"/>
      <c r="AE56" s="51"/>
      <c r="AF56" s="51"/>
      <c r="AG56" s="51"/>
    </row>
    <row r="57" spans="23:33" x14ac:dyDescent="0.2">
      <c r="W57" s="51"/>
      <c r="X57" s="51"/>
      <c r="Y57" s="51"/>
      <c r="Z57" s="51"/>
      <c r="AA57" s="51"/>
      <c r="AB57" s="51"/>
      <c r="AC57" s="51"/>
      <c r="AD57" s="51"/>
      <c r="AE57" s="51"/>
      <c r="AF57" s="51"/>
      <c r="AG57" s="51"/>
    </row>
    <row r="58" spans="23:33" x14ac:dyDescent="0.2">
      <c r="W58" s="51"/>
      <c r="X58" s="51"/>
      <c r="Y58" s="51"/>
      <c r="Z58" s="51"/>
      <c r="AA58" s="51"/>
      <c r="AB58" s="51"/>
      <c r="AC58" s="51"/>
      <c r="AD58" s="51"/>
      <c r="AE58" s="51"/>
      <c r="AF58" s="51"/>
      <c r="AG58" s="51"/>
    </row>
    <row r="59" spans="23:33" x14ac:dyDescent="0.2">
      <c r="W59" s="51"/>
      <c r="X59" s="51"/>
      <c r="Y59" s="51"/>
      <c r="Z59" s="51"/>
      <c r="AA59" s="51"/>
      <c r="AB59" s="51"/>
      <c r="AC59" s="51"/>
      <c r="AD59" s="51"/>
      <c r="AE59" s="51"/>
      <c r="AF59" s="51"/>
      <c r="AG59" s="51"/>
    </row>
    <row r="60" spans="23:33" x14ac:dyDescent="0.2">
      <c r="W60" s="51"/>
      <c r="X60" s="51"/>
      <c r="Y60" s="51"/>
      <c r="Z60" s="51"/>
      <c r="AA60" s="51"/>
      <c r="AB60" s="51"/>
      <c r="AC60" s="51"/>
      <c r="AD60" s="51"/>
      <c r="AE60" s="51"/>
      <c r="AF60" s="51"/>
      <c r="AG60" s="51"/>
    </row>
    <row r="61" spans="23:33" x14ac:dyDescent="0.2">
      <c r="W61" s="51"/>
      <c r="X61" s="51"/>
      <c r="Y61" s="51"/>
      <c r="Z61" s="51"/>
      <c r="AA61" s="51"/>
      <c r="AB61" s="51"/>
      <c r="AC61" s="51"/>
      <c r="AD61" s="51"/>
      <c r="AE61" s="51"/>
      <c r="AF61" s="51"/>
      <c r="AG61" s="51"/>
    </row>
    <row r="62" spans="23:33" x14ac:dyDescent="0.2">
      <c r="W62" s="51"/>
      <c r="X62" s="51"/>
      <c r="Y62" s="51"/>
      <c r="Z62" s="51"/>
      <c r="AA62" s="51"/>
      <c r="AB62" s="51"/>
      <c r="AC62" s="51"/>
      <c r="AD62" s="51"/>
      <c r="AE62" s="51"/>
      <c r="AF62" s="51"/>
      <c r="AG62" s="51"/>
    </row>
    <row r="63" spans="23:33" x14ac:dyDescent="0.2">
      <c r="W63" s="51"/>
      <c r="X63" s="51"/>
      <c r="Y63" s="51"/>
      <c r="Z63" s="51"/>
      <c r="AA63" s="51"/>
      <c r="AB63" s="51"/>
      <c r="AC63" s="51"/>
      <c r="AD63" s="51"/>
      <c r="AE63" s="51"/>
      <c r="AF63" s="51"/>
      <c r="AG63" s="51"/>
    </row>
    <row r="64" spans="23:33" x14ac:dyDescent="0.2">
      <c r="W64" s="51"/>
      <c r="X64" s="51"/>
      <c r="Y64" s="51"/>
      <c r="Z64" s="51"/>
      <c r="AA64" s="51"/>
      <c r="AB64" s="51"/>
      <c r="AC64" s="51"/>
      <c r="AD64" s="51"/>
      <c r="AE64" s="51"/>
      <c r="AF64" s="51"/>
      <c r="AG64" s="51"/>
    </row>
  </sheetData>
  <sheetProtection algorithmName="SHA-512" hashValue="Y7AaKAQbhUIHFiRaEjQfPkBD2H+hGQUZkhYcxKU2BqtlHetbE8z0refB2l2rKYG7g8wqrmnNrgOndsXgYuNXTQ==" saltValue="uho2J83jxT/vfEgQzkqTvw==" spinCount="100000" sheet="1" objects="1" scenarios="1"/>
  <mergeCells count="25">
    <mergeCell ref="J19:L21"/>
    <mergeCell ref="M19:M20"/>
    <mergeCell ref="N19:N20"/>
    <mergeCell ref="O19:O21"/>
    <mergeCell ref="J16:L18"/>
    <mergeCell ref="M16:M17"/>
    <mergeCell ref="N16:N17"/>
    <mergeCell ref="O16:O18"/>
    <mergeCell ref="J14:L15"/>
    <mergeCell ref="M14:O15"/>
    <mergeCell ref="J11:L13"/>
    <mergeCell ref="M11:M12"/>
    <mergeCell ref="N11:N12"/>
    <mergeCell ref="O11:O13"/>
    <mergeCell ref="B3:G4"/>
    <mergeCell ref="J4:L4"/>
    <mergeCell ref="J5:L5"/>
    <mergeCell ref="O8:O10"/>
    <mergeCell ref="J8:L10"/>
    <mergeCell ref="M8:M9"/>
    <mergeCell ref="N8:N9"/>
    <mergeCell ref="J6:L7"/>
    <mergeCell ref="M4:O4"/>
    <mergeCell ref="M5:O5"/>
    <mergeCell ref="O6:O7"/>
  </mergeCells>
  <conditionalFormatting sqref="M5:O5 O6:O8">
    <cfRule type="cellIs" dxfId="15" priority="9" operator="notEqual">
      <formula>"Cumple"</formula>
    </cfRule>
    <cfRule type="cellIs" dxfId="14" priority="10" operator="equal">
      <formula>"Cumple"</formula>
    </cfRule>
  </conditionalFormatting>
  <conditionalFormatting sqref="M14:O15">
    <cfRule type="cellIs" dxfId="13" priority="5" operator="equal">
      <formula>"Cumple"</formula>
    </cfRule>
    <cfRule type="cellIs" dxfId="12" priority="6" operator="notEqual">
      <formula>"Cumple"</formula>
    </cfRule>
  </conditionalFormatting>
  <conditionalFormatting sqref="O11">
    <cfRule type="cellIs" dxfId="11" priority="7" operator="notEqual">
      <formula>"Cumple"</formula>
    </cfRule>
    <cfRule type="cellIs" dxfId="10" priority="8" operator="equal">
      <formula>"Cumple"</formula>
    </cfRule>
  </conditionalFormatting>
  <conditionalFormatting sqref="O16">
    <cfRule type="cellIs" dxfId="9" priority="3" operator="notEqual">
      <formula>"Cumple"</formula>
    </cfRule>
    <cfRule type="cellIs" dxfId="8" priority="4" operator="equal">
      <formula>"Cumple"</formula>
    </cfRule>
  </conditionalFormatting>
  <conditionalFormatting sqref="O19">
    <cfRule type="cellIs" dxfId="7" priority="1" operator="notEqual">
      <formula>"Cumple"</formula>
    </cfRule>
    <cfRule type="cellIs" dxfId="6" priority="2" operator="equal">
      <formula>"Cumple"</formula>
    </cfRule>
  </conditionalFormatting>
  <dataValidations count="1">
    <dataValidation type="list" allowBlank="1" showInputMessage="1" showErrorMessage="1" errorTitle="Error" error="Debe seleccionar entre las opciones de la lista desplegable (Sí/No)" sqref="M13" xr:uid="{6ECBEC56-B085-419F-930C-52A08AA072A2}">
      <formula1>si_no</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Seleccione una opción de la lista desplegable" xr:uid="{704A7227-5377-4AEF-B585-61CF67DA6ADA}">
          <x14:formula1>
            <xm:f>Hoja1!$B$5:$B$7</xm:f>
          </x14:formula1>
          <xm:sqref>M7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6" tint="0.39997558519241921"/>
  </sheetPr>
  <dimension ref="B1:M25"/>
  <sheetViews>
    <sheetView showGridLines="0" topLeftCell="B6" zoomScale="120" zoomScaleNormal="120" workbookViewId="0">
      <selection activeCell="F27" sqref="F27"/>
    </sheetView>
  </sheetViews>
  <sheetFormatPr baseColWidth="10" defaultColWidth="11.5" defaultRowHeight="15" x14ac:dyDescent="0.2"/>
  <cols>
    <col min="1" max="1" width="3.6640625" style="3" customWidth="1"/>
    <col min="2" max="2" width="28.5" style="3" bestFit="1" customWidth="1"/>
    <col min="3" max="8" width="30.6640625" style="3" customWidth="1"/>
    <col min="9" max="11" width="11.5" style="3"/>
    <col min="12" max="12" width="32.5" style="3" customWidth="1"/>
    <col min="13" max="13" width="40.5" style="3" customWidth="1"/>
    <col min="14" max="18" width="55.6640625" style="3" customWidth="1"/>
    <col min="19" max="16384" width="11.5" style="3"/>
  </cols>
  <sheetData>
    <row r="1" spans="2:13" ht="15" customHeight="1" thickBot="1" x14ac:dyDescent="0.25"/>
    <row r="2" spans="2:13" ht="19.5" customHeight="1" thickBot="1" x14ac:dyDescent="0.3">
      <c r="B2" s="290" t="s">
        <v>8</v>
      </c>
      <c r="C2" s="291"/>
      <c r="D2" s="291"/>
      <c r="E2" s="291"/>
      <c r="F2" s="291"/>
      <c r="G2" s="291"/>
      <c r="H2" s="291"/>
      <c r="I2" s="291"/>
      <c r="J2" s="292"/>
      <c r="K2" s="42"/>
      <c r="L2" s="289"/>
      <c r="M2" s="289"/>
    </row>
    <row r="3" spans="2:13" ht="16" thickBot="1" x14ac:dyDescent="0.25">
      <c r="L3" s="289"/>
      <c r="M3" s="289"/>
    </row>
    <row r="4" spans="2:13" ht="22" thickBot="1" x14ac:dyDescent="0.25">
      <c r="B4" s="299" t="s">
        <v>9</v>
      </c>
      <c r="C4" s="300" t="s">
        <v>10</v>
      </c>
      <c r="D4" s="301" t="s">
        <v>10</v>
      </c>
      <c r="E4" s="302"/>
      <c r="F4" s="302"/>
      <c r="G4" s="302"/>
      <c r="H4" s="302"/>
      <c r="I4" s="302"/>
      <c r="J4" s="303"/>
      <c r="L4" s="43"/>
      <c r="M4" s="43"/>
    </row>
    <row r="5" spans="2:13" ht="16" thickBot="1" x14ac:dyDescent="0.25">
      <c r="L5" s="44"/>
      <c r="M5" s="44"/>
    </row>
    <row r="6" spans="2:13" ht="18" customHeight="1" thickBot="1" x14ac:dyDescent="0.25">
      <c r="B6" s="296" t="s">
        <v>11</v>
      </c>
      <c r="C6" s="297"/>
      <c r="D6" s="297"/>
      <c r="E6" s="297"/>
      <c r="F6" s="297"/>
      <c r="G6" s="297"/>
      <c r="H6" s="297"/>
      <c r="I6" s="297"/>
      <c r="J6" s="298"/>
    </row>
    <row r="7" spans="2:13" ht="16" thickBot="1" x14ac:dyDescent="0.25">
      <c r="B7" s="293" t="s">
        <v>12</v>
      </c>
      <c r="C7" s="294"/>
      <c r="D7" s="294"/>
      <c r="E7" s="294"/>
      <c r="F7" s="294"/>
      <c r="G7" s="294"/>
      <c r="H7" s="294"/>
      <c r="I7" s="294"/>
      <c r="J7" s="295"/>
    </row>
    <row r="8" spans="2:13" ht="21.5" customHeight="1" thickBot="1" x14ac:dyDescent="0.25"/>
    <row r="9" spans="2:13" s="10" customFormat="1" ht="40" customHeight="1" x14ac:dyDescent="0.2">
      <c r="B9" s="45" t="s">
        <v>155</v>
      </c>
      <c r="C9" s="46" t="s">
        <v>15</v>
      </c>
      <c r="D9" s="47" t="s">
        <v>144</v>
      </c>
      <c r="E9" s="47" t="s">
        <v>145</v>
      </c>
      <c r="F9" s="47" t="s">
        <v>146</v>
      </c>
      <c r="G9" s="47" t="s">
        <v>147</v>
      </c>
      <c r="H9" s="48" t="s">
        <v>16</v>
      </c>
      <c r="J9" s="49"/>
    </row>
    <row r="10" spans="2:13" ht="40" customHeight="1" x14ac:dyDescent="0.2">
      <c r="B10" s="125" t="s">
        <v>18</v>
      </c>
      <c r="C10" s="71">
        <f>Tabla13[[#Totals],[Aporte Innova Chile
(Subsidio) ($)]]</f>
        <v>42492600</v>
      </c>
      <c r="D10" s="71">
        <f>Tabla13[[#Totals],[Aporte Beneficiaria (Pecuniario) ($)]]</f>
        <v>84552600</v>
      </c>
      <c r="E10" s="71">
        <f>Tabla13[[#Totals],[Aporte Beneficiaria (Valorado) ($)]]</f>
        <v>14977200</v>
      </c>
      <c r="F10" s="72">
        <f>Tabla13[[#Totals],[Aporte Asociados (Pecuniario) ($)]]</f>
        <v>10844400</v>
      </c>
      <c r="G10" s="72">
        <f>Tabla13[[#Totals],[Aporte Asociados (Valorado) ($)]]</f>
        <v>23005500</v>
      </c>
      <c r="H10" s="73">
        <f>SUM(C10:G10)</f>
        <v>175872300</v>
      </c>
      <c r="J10" s="50"/>
    </row>
    <row r="11" spans="2:13" ht="40" customHeight="1" x14ac:dyDescent="0.2">
      <c r="B11" s="125" t="s">
        <v>19</v>
      </c>
      <c r="C11" s="71">
        <f>Tabla37[[#Totals],[Aporte Innova Chile
(Subsidio) ($)]]</f>
        <v>94461420</v>
      </c>
      <c r="D11" s="71">
        <f>Tabla37[[#Totals],[Aporte Beneficiaria (Pecuniario) ($)]]</f>
        <v>47860600</v>
      </c>
      <c r="E11" s="71">
        <f>Tabla37[[#Totals],[Aporte Beneficiaria (Valorado) ($)]]</f>
        <v>2393454</v>
      </c>
      <c r="F11" s="72">
        <f>Tabla37[[#Totals],[Aporte Asociados (Pecuniario) ($)]]</f>
        <v>25740000</v>
      </c>
      <c r="G11" s="72">
        <f>Tabla37[[#Totals],[Aporte Asociados (Valorado) ($)]]</f>
        <v>1595636</v>
      </c>
      <c r="H11" s="73">
        <f>SUM(C11:G11)</f>
        <v>172051110</v>
      </c>
      <c r="J11" s="50"/>
    </row>
    <row r="12" spans="2:13" ht="40" customHeight="1" x14ac:dyDescent="0.2">
      <c r="B12" s="125" t="s">
        <v>21</v>
      </c>
      <c r="C12" s="71">
        <f>Tabla58[[#Totals],[Aporte Innova Chile
(Subsidio) ($)]]</f>
        <v>0</v>
      </c>
      <c r="D12" s="71">
        <f>Tabla58[[#Totals],[Aporte Beneficiaria (Pecuniario) ($)]]</f>
        <v>9000000</v>
      </c>
      <c r="E12" s="71">
        <f>Tabla58[[#Totals],[Aporte Benenficiaria (Valorado) ($)]]</f>
        <v>0</v>
      </c>
      <c r="F12" s="72">
        <f>Tabla58[[#Totals],[Aporte Asociados (Pecuniario) ($)]]</f>
        <v>0</v>
      </c>
      <c r="G12" s="72">
        <f>Tabla58[[#Totals],[Aporte Asociados (Valorado) ($)]]</f>
        <v>0</v>
      </c>
      <c r="H12" s="73">
        <f>SUM(C12:G12)</f>
        <v>9000000</v>
      </c>
      <c r="J12" s="50"/>
    </row>
    <row r="13" spans="2:13" ht="40" customHeight="1" x14ac:dyDescent="0.2">
      <c r="B13" s="125" t="s">
        <v>23</v>
      </c>
      <c r="C13" s="71">
        <f>Tabla89[[#Totals],[Aporte Innova Chile
(Subsidio) ($)]]</f>
        <v>0</v>
      </c>
      <c r="D13" s="71">
        <f>Tabla89[[#Totals],[Aporte Beneficiaria (Pecuniario) ($)]]</f>
        <v>0</v>
      </c>
      <c r="E13" s="71">
        <f>Tabla89[[#Totals],[Aporte Beneficiaria (Valorado) ($)]]</f>
        <v>0</v>
      </c>
      <c r="F13" s="72">
        <f>Tabla89[[#Totals],[Aporte Asociados (Pecuniario) ($)]]</f>
        <v>0</v>
      </c>
      <c r="G13" s="72">
        <f>Tabla89[[#Totals],[Aporte Asociados (Valorado) ($)]]</f>
        <v>0</v>
      </c>
      <c r="H13" s="73">
        <f>SUM(C13:G13)</f>
        <v>0</v>
      </c>
      <c r="J13" s="50"/>
    </row>
    <row r="14" spans="2:13" x14ac:dyDescent="0.2">
      <c r="B14" s="126" t="s">
        <v>24</v>
      </c>
      <c r="C14" s="74">
        <f>SUM(C10:C13)</f>
        <v>136954020</v>
      </c>
      <c r="D14" s="74">
        <f>SUM(D10:D13)</f>
        <v>141413200</v>
      </c>
      <c r="E14" s="74">
        <f>SUM(E10:E13)</f>
        <v>17370654</v>
      </c>
      <c r="F14" s="74">
        <f>SUM(F10:F13)</f>
        <v>36584400</v>
      </c>
      <c r="G14" s="74">
        <f>SUM(G10:G13)</f>
        <v>24601136</v>
      </c>
      <c r="H14" s="73">
        <f>SUM(C14:G14)</f>
        <v>356923410</v>
      </c>
      <c r="J14" s="50"/>
    </row>
    <row r="15" spans="2:13" ht="16" thickBot="1" x14ac:dyDescent="0.25">
      <c r="B15" s="127" t="s">
        <v>25</v>
      </c>
      <c r="C15" s="32">
        <f>IFERROR(C14/$H$14,0)</f>
        <v>0.38370702554926278</v>
      </c>
      <c r="D15" s="32">
        <f>IFERROR(D14/$H$14,0)</f>
        <v>0.39620040613194857</v>
      </c>
      <c r="E15" s="32">
        <f>IFERROR(E14/$H$14,0)</f>
        <v>4.8667735187221256E-2</v>
      </c>
      <c r="F15" s="32">
        <f>IFERROR(F14/$H$14,0)</f>
        <v>0.10249930090043688</v>
      </c>
      <c r="G15" s="32">
        <f>IFERROR(G14/$H$14,0)</f>
        <v>6.8925532231130487E-2</v>
      </c>
      <c r="H15" s="33"/>
      <c r="J15" s="4"/>
    </row>
    <row r="16" spans="2:13" x14ac:dyDescent="0.2">
      <c r="B16" s="286" t="s">
        <v>26</v>
      </c>
      <c r="C16" s="286"/>
      <c r="D16" s="286"/>
      <c r="E16" s="286"/>
      <c r="F16" s="286"/>
      <c r="G16" s="286"/>
      <c r="H16" s="286"/>
    </row>
    <row r="17" spans="2:8" ht="11.25" customHeight="1" thickBot="1" x14ac:dyDescent="0.25">
      <c r="B17" s="287"/>
      <c r="C17" s="287"/>
      <c r="D17" s="287"/>
      <c r="E17" s="288"/>
      <c r="F17" s="288"/>
      <c r="G17" s="288"/>
      <c r="H17" s="288"/>
    </row>
    <row r="18" spans="2:8" ht="15" customHeight="1" x14ac:dyDescent="0.2">
      <c r="B18" s="278" t="s">
        <v>158</v>
      </c>
      <c r="C18" s="279"/>
      <c r="D18" s="280"/>
    </row>
    <row r="19" spans="2:8" x14ac:dyDescent="0.2">
      <c r="B19" s="281"/>
      <c r="C19" s="282"/>
      <c r="D19" s="283"/>
    </row>
    <row r="20" spans="2:8" ht="15" customHeight="1" x14ac:dyDescent="0.2">
      <c r="B20" s="182"/>
      <c r="C20" s="54" t="s">
        <v>13</v>
      </c>
      <c r="D20" s="183" t="s">
        <v>14</v>
      </c>
    </row>
    <row r="21" spans="2:8" ht="39.75" customHeight="1" x14ac:dyDescent="0.2">
      <c r="B21" s="184" t="s">
        <v>17</v>
      </c>
      <c r="C21" s="173">
        <f t="shared" ref="C21" si="0">C14</f>
        <v>136954020</v>
      </c>
      <c r="D21" s="185">
        <f>H14</f>
        <v>356923410</v>
      </c>
    </row>
    <row r="22" spans="2:8" ht="48" customHeight="1" x14ac:dyDescent="0.2">
      <c r="B22" s="184" t="s">
        <v>159</v>
      </c>
      <c r="C22" s="173">
        <f>'PLAN DE TRABAJO'!K26</f>
        <v>136954020</v>
      </c>
      <c r="D22" s="185">
        <f>'PLAN DE TRABAJO'!M26</f>
        <v>356923410</v>
      </c>
    </row>
    <row r="23" spans="2:8" x14ac:dyDescent="0.2">
      <c r="B23" s="186" t="s">
        <v>20</v>
      </c>
      <c r="C23" s="173">
        <f>ABS(C21-C22)</f>
        <v>0</v>
      </c>
      <c r="D23" s="185">
        <f>ABS(D21-D22)</f>
        <v>0</v>
      </c>
    </row>
    <row r="24" spans="2:8" ht="67.5" customHeight="1" x14ac:dyDescent="0.2">
      <c r="B24" s="186" t="s">
        <v>22</v>
      </c>
      <c r="C24" s="53" t="str">
        <f>IF(C23=0,"PRESUPUESTO CUADRADO","EXISTEN DIFERENCIAS ENTRE EL APORTE CORRESPONDIENTE DECLARADO EN EL PRESUPUESTO POR CUENTAS Y EL PRESUPUESTO POR ACTIVIDADES")</f>
        <v>PRESUPUESTO CUADRADO</v>
      </c>
      <c r="D24" s="187" t="str">
        <f t="shared" ref="D24" si="1">IF(D23=0,"PRESUPUESTO CUADRADO","EXISTEN DIFERENCIAS ENTRE EL APORTE CORRESPONDIENTE DECLARADO EN EL PRESUPUESTO POR CUENTAS Y EL PRESUPUESTO POR ACTIVIDADES")</f>
        <v>PRESUPUESTO CUADRADO</v>
      </c>
    </row>
    <row r="25" spans="2:8" ht="33" customHeight="1" thickBot="1" x14ac:dyDescent="0.25">
      <c r="B25" s="188" t="s">
        <v>160</v>
      </c>
      <c r="C25" s="284" t="str">
        <f>IF(AND(C24="PRESUPUESTO CUADRADO",D24="PRESUPUESTO CUADRADO"),"PRESUPUESTO CUADRADO","DEBE CUADRAR PRESUPUESTO POR ACTIVIDADES CON PRESUPUESTO POR CUENTAS")</f>
        <v>PRESUPUESTO CUADRADO</v>
      </c>
      <c r="D25" s="285"/>
    </row>
  </sheetData>
  <sheetProtection algorithmName="SHA-512" hashValue="LCdfUd9c1QOxAY9YPDoapYuqGyd5mbvFZZ6RM9S9BHbBav9wp1KAwMCg/w6MXlmVN8dHTnlzYLfth62jlLzDxg==" saltValue="1i0oS0Jx02KHuATtaXlczQ==" spinCount="100000" sheet="1" formatCells="0" formatColumns="0" formatRows="0" insertColumns="0" insertRows="0" insertHyperlinks="0" deleteColumns="0" deleteRows="0" sort="0" autoFilter="0" pivotTables="0"/>
  <customSheetViews>
    <customSheetView guid="{473BFED3-A772-4200-9583-202E007800C0}" showGridLines="0">
      <selection activeCell="B4" sqref="B4:G10"/>
      <pageMargins left="0" right="0" top="0" bottom="0" header="0" footer="0"/>
      <pageSetup orientation="portrait"/>
    </customSheetView>
  </customSheetViews>
  <mergeCells count="9">
    <mergeCell ref="B18:D19"/>
    <mergeCell ref="C25:D25"/>
    <mergeCell ref="B16:H17"/>
    <mergeCell ref="L2:M3"/>
    <mergeCell ref="B2:J2"/>
    <mergeCell ref="B7:J7"/>
    <mergeCell ref="B6:J6"/>
    <mergeCell ref="B4:C4"/>
    <mergeCell ref="D4:J4"/>
  </mergeCells>
  <conditionalFormatting sqref="C25">
    <cfRule type="cellIs" dxfId="5" priority="1" operator="notEqual">
      <formula>"PRESUPUESTO CUADRADO"</formula>
    </cfRule>
    <cfRule type="cellIs" dxfId="4" priority="2" operator="equal">
      <formula>"PRESUPUESTO CUADRADO"</formula>
    </cfRule>
  </conditionalFormatting>
  <conditionalFormatting sqref="C23:D23">
    <cfRule type="cellIs" dxfId="3" priority="3" operator="equal">
      <formula>0</formula>
    </cfRule>
    <cfRule type="cellIs" dxfId="2" priority="4" operator="greaterThan">
      <formula>0</formula>
    </cfRule>
  </conditionalFormatting>
  <conditionalFormatting sqref="M5">
    <cfRule type="cellIs" dxfId="1" priority="11" operator="equal">
      <formula>"Cumple"</formula>
    </cfRule>
    <cfRule type="cellIs" dxfId="0" priority="12" operator="equal">
      <formula>"No cumple, el porcentaje máximo permitido de cofinanciamiento es de un 80,00% (REVISAR CELDA C15)"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6AC488"/>
  </sheetPr>
  <dimension ref="B1:AH38"/>
  <sheetViews>
    <sheetView showGridLines="0" topLeftCell="A10" zoomScaleNormal="100" workbookViewId="0">
      <selection activeCell="K22" sqref="K22"/>
    </sheetView>
  </sheetViews>
  <sheetFormatPr baseColWidth="10" defaultColWidth="11.5" defaultRowHeight="15" x14ac:dyDescent="0.2"/>
  <cols>
    <col min="1" max="1" width="3.6640625" customWidth="1"/>
    <col min="2" max="2" width="25.83203125" customWidth="1"/>
    <col min="3" max="4" width="23.83203125" customWidth="1"/>
    <col min="5" max="5" width="18.83203125" customWidth="1"/>
    <col min="6" max="6" width="17.83203125" hidden="1" customWidth="1"/>
    <col min="7" max="7" width="16.1640625" hidden="1" customWidth="1"/>
    <col min="8" max="8" width="27.33203125" hidden="1" customWidth="1"/>
    <col min="9" max="9" width="30.5" hidden="1" customWidth="1"/>
    <col min="10" max="10" width="32.1640625" hidden="1" customWidth="1"/>
    <col min="11" max="11" width="22" bestFit="1" customWidth="1"/>
    <col min="12" max="13" width="11.5" customWidth="1"/>
    <col min="14" max="14" width="16.33203125" customWidth="1"/>
    <col min="15" max="15" width="15" customWidth="1"/>
    <col min="16" max="16" width="16.33203125" customWidth="1"/>
    <col min="17" max="19" width="18.6640625" customWidth="1"/>
    <col min="20" max="20" width="17.33203125" customWidth="1"/>
    <col min="22" max="22" width="11.5" style="17"/>
  </cols>
  <sheetData>
    <row r="1" spans="2:34" ht="16" thickBot="1" x14ac:dyDescent="0.25">
      <c r="F1" s="17"/>
    </row>
    <row r="2" spans="2:34" ht="20" thickBot="1" x14ac:dyDescent="0.3">
      <c r="B2" s="250" t="s">
        <v>27</v>
      </c>
      <c r="C2" s="251"/>
      <c r="D2" s="251"/>
      <c r="E2" s="251"/>
      <c r="F2" s="251"/>
      <c r="G2" s="251"/>
      <c r="H2" s="251"/>
      <c r="I2" s="251"/>
      <c r="J2" s="251"/>
      <c r="K2" s="252"/>
      <c r="N2" s="92"/>
      <c r="O2" s="324"/>
      <c r="P2" s="324"/>
      <c r="Q2" s="324"/>
      <c r="R2" s="92"/>
      <c r="S2" s="92"/>
    </row>
    <row r="3" spans="2:34" ht="15.75" customHeight="1" thickBot="1" x14ac:dyDescent="0.3">
      <c r="B3" s="2"/>
      <c r="C3" s="2"/>
      <c r="D3" s="2"/>
      <c r="N3" s="93"/>
      <c r="O3" s="325"/>
      <c r="P3" s="325"/>
      <c r="Q3" s="325"/>
      <c r="R3" s="100"/>
      <c r="S3" s="100"/>
    </row>
    <row r="4" spans="2:34" ht="20" thickBot="1" x14ac:dyDescent="0.3">
      <c r="B4" s="326" t="s">
        <v>28</v>
      </c>
      <c r="C4" s="327"/>
      <c r="D4" s="327"/>
      <c r="E4" s="327"/>
      <c r="F4" s="327"/>
      <c r="G4" s="327"/>
      <c r="H4" s="327"/>
      <c r="I4" s="327"/>
      <c r="J4" s="327"/>
      <c r="K4" s="328"/>
      <c r="N4" s="93"/>
      <c r="O4" s="325"/>
      <c r="P4" s="325"/>
      <c r="Q4" s="325"/>
      <c r="R4" s="100"/>
      <c r="S4" s="100"/>
      <c r="U4" s="17"/>
    </row>
    <row r="5" spans="2:34" s="14" customFormat="1" ht="19" x14ac:dyDescent="0.25">
      <c r="B5" s="310" t="s">
        <v>29</v>
      </c>
      <c r="C5" s="311"/>
      <c r="D5" s="311"/>
      <c r="E5" s="311"/>
      <c r="F5" s="311"/>
      <c r="G5" s="311"/>
      <c r="H5" s="311"/>
      <c r="I5" s="311"/>
      <c r="J5" s="311"/>
      <c r="K5" s="312"/>
      <c r="L5"/>
      <c r="M5"/>
      <c r="N5" s="93"/>
      <c r="O5" s="102"/>
      <c r="P5" s="321" t="s">
        <v>134</v>
      </c>
      <c r="Q5" s="322"/>
      <c r="R5" s="322"/>
      <c r="S5" s="322"/>
      <c r="T5" s="323"/>
      <c r="U5" s="17"/>
      <c r="V5" s="30"/>
    </row>
    <row r="6" spans="2:34" s="14" customFormat="1" x14ac:dyDescent="0.2">
      <c r="B6" s="313" t="s">
        <v>168</v>
      </c>
      <c r="C6" s="314"/>
      <c r="D6" s="314"/>
      <c r="E6" s="314"/>
      <c r="F6" s="314"/>
      <c r="G6" s="314"/>
      <c r="H6" s="314"/>
      <c r="I6" s="314"/>
      <c r="J6" s="314"/>
      <c r="K6" s="315"/>
      <c r="L6"/>
      <c r="M6"/>
      <c r="N6"/>
      <c r="O6" s="19"/>
      <c r="P6" s="131" t="s">
        <v>132</v>
      </c>
      <c r="Q6" s="320" t="s">
        <v>133</v>
      </c>
      <c r="R6" s="320"/>
      <c r="S6" s="320"/>
      <c r="T6" s="320"/>
      <c r="U6" s="17"/>
      <c r="V6" s="30"/>
    </row>
    <row r="7" spans="2:34" s="14" customFormat="1" ht="15" customHeight="1" x14ac:dyDescent="0.2">
      <c r="B7" s="316" t="s">
        <v>30</v>
      </c>
      <c r="C7" s="317"/>
      <c r="D7" s="317"/>
      <c r="E7" s="317"/>
      <c r="F7" s="317"/>
      <c r="G7" s="317"/>
      <c r="H7" s="317"/>
      <c r="I7" s="317"/>
      <c r="J7" s="317"/>
      <c r="K7" s="318"/>
      <c r="L7"/>
      <c r="M7"/>
      <c r="N7"/>
      <c r="O7" s="19"/>
      <c r="P7" s="90"/>
      <c r="Q7" s="319" t="s">
        <v>135</v>
      </c>
      <c r="R7" s="319"/>
      <c r="S7" s="319"/>
      <c r="T7" s="319"/>
      <c r="U7" s="17"/>
      <c r="V7" s="30"/>
    </row>
    <row r="8" spans="2:34" s="14" customFormat="1" ht="15" customHeight="1" thickBot="1" x14ac:dyDescent="0.25">
      <c r="B8" s="307" t="s">
        <v>31</v>
      </c>
      <c r="C8" s="308"/>
      <c r="D8" s="308"/>
      <c r="E8" s="308"/>
      <c r="F8" s="308"/>
      <c r="G8" s="308"/>
      <c r="H8" s="308"/>
      <c r="I8" s="308"/>
      <c r="J8" s="308"/>
      <c r="K8" s="309"/>
      <c r="L8" s="21"/>
      <c r="M8" s="21"/>
      <c r="N8" s="21"/>
      <c r="O8" s="15"/>
      <c r="P8" s="152"/>
      <c r="Q8" s="304" t="s">
        <v>136</v>
      </c>
      <c r="R8" s="305"/>
      <c r="S8" s="305"/>
      <c r="T8" s="306"/>
      <c r="U8" s="17"/>
      <c r="V8" s="30"/>
    </row>
    <row r="9" spans="2:34" s="14" customFormat="1" x14ac:dyDescent="0.2">
      <c r="L9" s="21"/>
      <c r="M9" s="21"/>
      <c r="N9" s="21"/>
      <c r="O9" s="15"/>
      <c r="P9" s="15"/>
      <c r="U9" s="17"/>
      <c r="V9" s="30"/>
    </row>
    <row r="10" spans="2:34" s="14" customFormat="1" x14ac:dyDescent="0.2">
      <c r="L10"/>
      <c r="M10"/>
      <c r="N10"/>
      <c r="O10" s="15"/>
      <c r="P10" s="15"/>
      <c r="U10" s="17"/>
      <c r="V10" s="30"/>
    </row>
    <row r="11" spans="2:34" x14ac:dyDescent="0.2">
      <c r="B11" s="1"/>
      <c r="F11" s="20"/>
      <c r="G11" s="20"/>
      <c r="H11" s="20"/>
      <c r="I11" s="20"/>
      <c r="J11" s="20"/>
    </row>
    <row r="12" spans="2:34" s="14" customFormat="1" ht="66.75" customHeight="1" x14ac:dyDescent="0.2">
      <c r="B12" s="97" t="s">
        <v>32</v>
      </c>
      <c r="C12" s="97" t="s">
        <v>33</v>
      </c>
      <c r="D12" s="97" t="s">
        <v>140</v>
      </c>
      <c r="E12" s="98" t="s">
        <v>34</v>
      </c>
      <c r="F12" s="99" t="s">
        <v>35</v>
      </c>
      <c r="G12" s="99" t="s">
        <v>36</v>
      </c>
      <c r="H12" s="99" t="s">
        <v>190</v>
      </c>
      <c r="I12" s="99" t="s">
        <v>191</v>
      </c>
      <c r="J12" s="99" t="s">
        <v>192</v>
      </c>
      <c r="K12" s="99" t="s">
        <v>37</v>
      </c>
      <c r="L12" s="99" t="s">
        <v>38</v>
      </c>
      <c r="M12" s="162" t="s">
        <v>39</v>
      </c>
      <c r="N12" s="99" t="s">
        <v>40</v>
      </c>
      <c r="O12" s="99" t="s">
        <v>41</v>
      </c>
      <c r="P12" s="99" t="s">
        <v>142</v>
      </c>
      <c r="Q12" s="99" t="s">
        <v>141</v>
      </c>
      <c r="R12" s="99" t="s">
        <v>138</v>
      </c>
      <c r="S12" s="99" t="s">
        <v>139</v>
      </c>
      <c r="T12" s="162" t="s">
        <v>24</v>
      </c>
      <c r="V12" s="30"/>
      <c r="AG12" s="30" t="s">
        <v>42</v>
      </c>
      <c r="AH12" s="30" t="s">
        <v>43</v>
      </c>
    </row>
    <row r="13" spans="2:34" ht="39.75" customHeight="1" x14ac:dyDescent="0.2">
      <c r="B13" s="206" t="s">
        <v>193</v>
      </c>
      <c r="C13" s="201" t="s">
        <v>194</v>
      </c>
      <c r="D13" s="94" t="s">
        <v>86</v>
      </c>
      <c r="E13" s="95" t="s">
        <v>42</v>
      </c>
      <c r="F13" s="95" t="s">
        <v>50</v>
      </c>
      <c r="G13" s="95" t="s">
        <v>97</v>
      </c>
      <c r="H13" s="95" t="s">
        <v>216</v>
      </c>
      <c r="I13" s="208" t="s">
        <v>232</v>
      </c>
      <c r="J13" s="208" t="s">
        <v>225</v>
      </c>
      <c r="K13" s="202">
        <v>10</v>
      </c>
      <c r="L13" s="150">
        <v>20</v>
      </c>
      <c r="M13" s="163">
        <f>Tabla13[[#This Row],[Dedicación proyecto:
horas al mes '[A'](*)]]*Tabla13[[#This Row],[N° Meses '[B']]]</f>
        <v>200</v>
      </c>
      <c r="N13" s="79">
        <v>27111</v>
      </c>
      <c r="O13" s="79"/>
      <c r="P13" s="79"/>
      <c r="Q13" s="79"/>
      <c r="R13" s="79"/>
      <c r="S13" s="79">
        <f>+Tabla13[[#This Row],[Costo unitario ($)/HH]]*Tabla13[[#This Row],[Nº Total HH '[A*B'](*)]]</f>
        <v>5422200</v>
      </c>
      <c r="T13" s="80">
        <f>SUM(Tabla13[[#This Row],[Aporte Innova Chile
(Subsidio) ($)]:[Aporte Asociados (Valorado) ($)]])</f>
        <v>5422200</v>
      </c>
      <c r="Z13" s="210"/>
    </row>
    <row r="14" spans="2:34" ht="40" customHeight="1" x14ac:dyDescent="0.2">
      <c r="B14" s="205" t="s">
        <v>195</v>
      </c>
      <c r="C14" s="203" t="s">
        <v>196</v>
      </c>
      <c r="D14" s="94" t="s">
        <v>83</v>
      </c>
      <c r="E14" s="95" t="s">
        <v>42</v>
      </c>
      <c r="F14" s="95" t="s">
        <v>50</v>
      </c>
      <c r="G14" s="95" t="s">
        <v>101</v>
      </c>
      <c r="H14" s="104" t="s">
        <v>215</v>
      </c>
      <c r="I14" s="209" t="s">
        <v>233</v>
      </c>
      <c r="J14" s="209" t="s">
        <v>226</v>
      </c>
      <c r="K14" s="204">
        <v>20</v>
      </c>
      <c r="L14" s="150">
        <v>20</v>
      </c>
      <c r="M14" s="163">
        <f>Tabla13[[#This Row],[Dedicación proyecto:
horas al mes '[A'](*)]]*Tabla13[[#This Row],[N° Meses '[B']]]</f>
        <v>400</v>
      </c>
      <c r="N14" s="79">
        <v>29520</v>
      </c>
      <c r="O14" s="79">
        <f>+Tabla13[[#This Row],[Aporte Beneficiaria (Pecuniario) ($)]]</f>
        <v>3837600</v>
      </c>
      <c r="P14" s="79">
        <f>+Tabla13[[#This Row],[Costo unitario ($)/HH]]*Tabla13[[#This Row],[Nº Total HH '[A*B'](*)]]*0.65/2</f>
        <v>3837600</v>
      </c>
      <c r="Q14" s="79">
        <f>+Tabla13[[#This Row],[Costo unitario ($)/HH]]*Tabla13[[#This Row],[Nº Total HH '[A*B'](*)]]*0.35</f>
        <v>4132799.9999999995</v>
      </c>
      <c r="R14" s="79"/>
      <c r="S14" s="79"/>
      <c r="T14" s="80">
        <f>SUM(Tabla13[[#This Row],[Aporte Innova Chile
(Subsidio) ($)]:[Aporte Asociados (Valorado) ($)]])</f>
        <v>11808000</v>
      </c>
      <c r="Z14" s="210"/>
    </row>
    <row r="15" spans="2:34" ht="40" customHeight="1" x14ac:dyDescent="0.2">
      <c r="B15" s="205" t="s">
        <v>197</v>
      </c>
      <c r="C15" s="203" t="s">
        <v>198</v>
      </c>
      <c r="D15" s="94" t="s">
        <v>83</v>
      </c>
      <c r="E15" s="95" t="s">
        <v>42</v>
      </c>
      <c r="F15" s="95" t="s">
        <v>50</v>
      </c>
      <c r="G15" s="95" t="s">
        <v>102</v>
      </c>
      <c r="H15" s="104" t="s">
        <v>214</v>
      </c>
      <c r="I15" s="209" t="s">
        <v>234</v>
      </c>
      <c r="J15" s="209" t="s">
        <v>227</v>
      </c>
      <c r="K15" s="204">
        <v>20</v>
      </c>
      <c r="L15" s="150">
        <v>20</v>
      </c>
      <c r="M15" s="163">
        <f>Tabla13[[#This Row],[Dedicación proyecto:
horas al mes '[A'](*)]]*Tabla13[[#This Row],[N° Meses '[B']]]</f>
        <v>400</v>
      </c>
      <c r="N15" s="79">
        <v>27111</v>
      </c>
      <c r="O15" s="79"/>
      <c r="P15" s="79"/>
      <c r="Q15" s="79">
        <f>+Tabla13[[#This Row],[Costo unitario ($)/HH]]*Tabla13[[#This Row],[Nº Total HH '[A*B'](*)]]</f>
        <v>10844400</v>
      </c>
      <c r="R15" s="79"/>
      <c r="S15" s="79"/>
      <c r="T15" s="80">
        <f>SUM(Tabla13[[#This Row],[Aporte Innova Chile
(Subsidio) ($)]:[Aporte Asociados (Valorado) ($)]])</f>
        <v>10844400</v>
      </c>
      <c r="Z15" s="210"/>
    </row>
    <row r="16" spans="2:34" ht="40" customHeight="1" x14ac:dyDescent="0.2">
      <c r="B16" s="206" t="s">
        <v>199</v>
      </c>
      <c r="C16" s="203" t="s">
        <v>200</v>
      </c>
      <c r="D16" s="94" t="s">
        <v>86</v>
      </c>
      <c r="E16" s="95" t="s">
        <v>42</v>
      </c>
      <c r="F16" s="95" t="s">
        <v>50</v>
      </c>
      <c r="G16" s="95" t="s">
        <v>102</v>
      </c>
      <c r="H16" s="95" t="s">
        <v>217</v>
      </c>
      <c r="I16" s="208" t="s">
        <v>235</v>
      </c>
      <c r="J16" s="208" t="s">
        <v>228</v>
      </c>
      <c r="K16" s="202">
        <v>20</v>
      </c>
      <c r="L16" s="150">
        <v>20</v>
      </c>
      <c r="M16" s="163">
        <f>Tabla13[[#This Row],[Dedicación proyecto:
horas al mes '[A'](*)]]*Tabla13[[#This Row],[N° Meses '[B']]]</f>
        <v>400</v>
      </c>
      <c r="N16" s="81">
        <v>27111</v>
      </c>
      <c r="O16" s="79"/>
      <c r="P16" s="199"/>
      <c r="Q16" s="199"/>
      <c r="R16" s="199">
        <f>+Tabla13[[#This Row],[Costo unitario ($)/HH]]*Tabla13[[#This Row],[Nº Total HH '[A*B'](*)]]</f>
        <v>10844400</v>
      </c>
      <c r="S16" s="199"/>
      <c r="T16" s="200">
        <f>SUM(Tabla13[[#This Row],[Aporte Innova Chile
(Subsidio) ($)]:[Aporte Asociados (Valorado) ($)]])</f>
        <v>10844400</v>
      </c>
      <c r="Z16" s="210"/>
    </row>
    <row r="17" spans="2:26" ht="40" customHeight="1" x14ac:dyDescent="0.2">
      <c r="B17" s="206" t="s">
        <v>201</v>
      </c>
      <c r="C17" s="203" t="s">
        <v>202</v>
      </c>
      <c r="D17" s="94" t="s">
        <v>86</v>
      </c>
      <c r="E17" s="95" t="s">
        <v>42</v>
      </c>
      <c r="F17" s="95" t="s">
        <v>50</v>
      </c>
      <c r="G17" s="95" t="s">
        <v>101</v>
      </c>
      <c r="H17" s="95" t="s">
        <v>220</v>
      </c>
      <c r="I17" s="208" t="s">
        <v>235</v>
      </c>
      <c r="J17" s="208" t="s">
        <v>229</v>
      </c>
      <c r="K17" s="202">
        <v>30</v>
      </c>
      <c r="L17" s="150">
        <v>18</v>
      </c>
      <c r="M17" s="163">
        <f>Tabla13[[#This Row],[Dedicación proyecto:
horas al mes '[A'](*)]]*Tabla13[[#This Row],[N° Meses '[B']]]</f>
        <v>540</v>
      </c>
      <c r="N17" s="81">
        <v>13955</v>
      </c>
      <c r="O17" s="79"/>
      <c r="P17" s="199"/>
      <c r="Q17" s="199"/>
      <c r="R17" s="199"/>
      <c r="S17" s="199">
        <f>+Tabla13[[#This Row],[Costo unitario ($)/HH]]*Tabla13[[#This Row],[Nº Total HH '[A*B'](*)]]</f>
        <v>7535700</v>
      </c>
      <c r="T17" s="200">
        <f>SUM(Tabla13[[#This Row],[Aporte Innova Chile
(Subsidio) ($)]:[Aporte Asociados (Valorado) ($)]])</f>
        <v>7535700</v>
      </c>
      <c r="Z17" s="210"/>
    </row>
    <row r="18" spans="2:26" ht="40" customHeight="1" x14ac:dyDescent="0.2">
      <c r="B18" s="206" t="s">
        <v>203</v>
      </c>
      <c r="C18" s="203" t="s">
        <v>204</v>
      </c>
      <c r="D18" s="94" t="s">
        <v>83</v>
      </c>
      <c r="E18" s="95" t="s">
        <v>43</v>
      </c>
      <c r="F18" s="95" t="s">
        <v>50</v>
      </c>
      <c r="G18" s="95" t="s">
        <v>102</v>
      </c>
      <c r="H18" s="95" t="s">
        <v>219</v>
      </c>
      <c r="I18" s="208" t="s">
        <v>236</v>
      </c>
      <c r="J18" s="208" t="s">
        <v>230</v>
      </c>
      <c r="K18" s="202">
        <v>100</v>
      </c>
      <c r="L18" s="150">
        <v>20</v>
      </c>
      <c r="M18" s="163">
        <f>Tabla13[[#This Row],[Dedicación proyecto:
horas al mes '[A'](*)]]*Tabla13[[#This Row],[N° Meses '[B']]]</f>
        <v>2000</v>
      </c>
      <c r="N18" s="81">
        <v>22150</v>
      </c>
      <c r="O18" s="79">
        <f>+Tabla13[[#This Row],[Aporte Beneficiaria (Pecuniario) ($)]]</f>
        <v>22150000</v>
      </c>
      <c r="P18" s="199">
        <f>+Tabla13[[#This Row],[Costo unitario ($)/HH]]*Tabla13[[#This Row],[Nº Total HH '[A*B'](*)]]/2</f>
        <v>22150000</v>
      </c>
      <c r="Q18" s="199"/>
      <c r="R18" s="199"/>
      <c r="S18" s="199"/>
      <c r="T18" s="200">
        <f>SUM(Tabla13[[#This Row],[Aporte Innova Chile
(Subsidio) ($)]:[Aporte Asociados (Valorado) ($)]])</f>
        <v>44300000</v>
      </c>
      <c r="Z18" s="210"/>
    </row>
    <row r="19" spans="2:26" ht="40" customHeight="1" x14ac:dyDescent="0.2">
      <c r="B19" s="206" t="s">
        <v>206</v>
      </c>
      <c r="C19" s="203" t="s">
        <v>207</v>
      </c>
      <c r="D19" s="94" t="s">
        <v>86</v>
      </c>
      <c r="E19" s="95" t="s">
        <v>43</v>
      </c>
      <c r="F19" s="95" t="s">
        <v>50</v>
      </c>
      <c r="G19" s="95" t="s">
        <v>102</v>
      </c>
      <c r="H19" s="95" t="s">
        <v>221</v>
      </c>
      <c r="I19" s="209" t="s">
        <v>234</v>
      </c>
      <c r="J19" s="208" t="s">
        <v>228</v>
      </c>
      <c r="K19" s="202">
        <v>80</v>
      </c>
      <c r="L19" s="150">
        <v>4</v>
      </c>
      <c r="M19" s="163">
        <f>Tabla13[[#This Row],[Dedicación proyecto:
horas al mes '[A'](*)]]*Tabla13[[#This Row],[N° Meses '[B']]]</f>
        <v>320</v>
      </c>
      <c r="N19" s="81">
        <v>19500</v>
      </c>
      <c r="O19" s="79"/>
      <c r="P19" s="199">
        <f>+Tabla13[[#This Row],[Costo unitario ($)/HH]]*Tabla13[[#This Row],[Nº Total HH '[A*B'](*)]]</f>
        <v>6240000</v>
      </c>
      <c r="Q19" s="199"/>
      <c r="R19" s="199"/>
      <c r="S19" s="199"/>
      <c r="T19" s="200">
        <f>SUM(Tabla13[[#This Row],[Aporte Innova Chile
(Subsidio) ($)]:[Aporte Asociados (Valorado) ($)]])</f>
        <v>6240000</v>
      </c>
      <c r="Z19" s="210"/>
    </row>
    <row r="20" spans="2:26" ht="40" customHeight="1" x14ac:dyDescent="0.2">
      <c r="B20" s="206" t="s">
        <v>208</v>
      </c>
      <c r="C20" s="203" t="s">
        <v>209</v>
      </c>
      <c r="D20" s="94" t="s">
        <v>86</v>
      </c>
      <c r="E20" s="207" t="s">
        <v>42</v>
      </c>
      <c r="F20" s="95" t="s">
        <v>50</v>
      </c>
      <c r="G20" s="95" t="s">
        <v>102</v>
      </c>
      <c r="H20" s="95" t="s">
        <v>218</v>
      </c>
      <c r="I20" s="208" t="s">
        <v>235</v>
      </c>
      <c r="J20" s="208" t="s">
        <v>229</v>
      </c>
      <c r="K20" s="202">
        <v>40</v>
      </c>
      <c r="L20" s="150">
        <v>18</v>
      </c>
      <c r="M20" s="163">
        <f>Tabla13[[#This Row],[Dedicación proyecto:
horas al mes '[A'](*)]]*Tabla13[[#This Row],[N° Meses '[B']]]</f>
        <v>720</v>
      </c>
      <c r="N20" s="81">
        <v>13955</v>
      </c>
      <c r="O20" s="79"/>
      <c r="P20" s="199"/>
      <c r="Q20" s="199"/>
      <c r="R20" s="199"/>
      <c r="S20" s="199">
        <f>+Tabla13[[#This Row],[Costo unitario ($)/HH]]*Tabla13[[#This Row],[Nº Total HH '[A*B'](*)]]</f>
        <v>10047600</v>
      </c>
      <c r="T20" s="200">
        <f>SUM(Tabla13[[#This Row],[Aporte Innova Chile
(Subsidio) ($)]:[Aporte Asociados (Valorado) ($)]])</f>
        <v>10047600</v>
      </c>
      <c r="Z20" s="210"/>
    </row>
    <row r="21" spans="2:26" ht="40" customHeight="1" x14ac:dyDescent="0.2">
      <c r="B21" s="206" t="s">
        <v>210</v>
      </c>
      <c r="C21" s="203" t="s">
        <v>211</v>
      </c>
      <c r="D21" s="94" t="s">
        <v>83</v>
      </c>
      <c r="E21" s="95" t="s">
        <v>43</v>
      </c>
      <c r="F21" s="95" t="s">
        <v>50</v>
      </c>
      <c r="G21" s="95" t="s">
        <v>102</v>
      </c>
      <c r="H21" s="95" t="s">
        <v>222</v>
      </c>
      <c r="I21" s="208" t="s">
        <v>237</v>
      </c>
      <c r="J21" s="208" t="s">
        <v>231</v>
      </c>
      <c r="K21" s="202">
        <v>100</v>
      </c>
      <c r="L21" s="150">
        <v>5</v>
      </c>
      <c r="M21" s="163">
        <f>Tabla13[[#This Row],[Dedicación proyecto:
horas al mes '[A'](*)]]*Tabla13[[#This Row],[N° Meses '[B']]]</f>
        <v>500</v>
      </c>
      <c r="N21" s="81">
        <v>16500</v>
      </c>
      <c r="O21" s="79">
        <f>+Tabla13[[#This Row],[Aporte Beneficiaria (Pecuniario) ($)]]</f>
        <v>4125000</v>
      </c>
      <c r="P21" s="199">
        <f>+Tabla13[[#This Row],[Costo unitario ($)/HH]]*Tabla13[[#This Row],[Nº Total HH '[A*B'](*)]]/2</f>
        <v>4125000</v>
      </c>
      <c r="Q21" s="199"/>
      <c r="R21" s="199"/>
      <c r="S21" s="199"/>
      <c r="T21" s="200">
        <f>SUM(Tabla13[[#This Row],[Aporte Innova Chile
(Subsidio) ($)]:[Aporte Asociados (Valorado) ($)]])</f>
        <v>8250000</v>
      </c>
      <c r="Z21" s="210"/>
    </row>
    <row r="22" spans="2:26" ht="40" customHeight="1" x14ac:dyDescent="0.2">
      <c r="B22" s="94" t="s">
        <v>212</v>
      </c>
      <c r="C22" s="94"/>
      <c r="D22" s="94" t="s">
        <v>83</v>
      </c>
      <c r="E22" s="95" t="s">
        <v>43</v>
      </c>
      <c r="F22" s="95" t="s">
        <v>50</v>
      </c>
      <c r="G22" s="95" t="s">
        <v>101</v>
      </c>
      <c r="H22" s="95" t="s">
        <v>223</v>
      </c>
      <c r="I22" s="208" t="s">
        <v>238</v>
      </c>
      <c r="J22" s="95"/>
      <c r="K22" s="202">
        <v>100</v>
      </c>
      <c r="L22" s="150">
        <v>10</v>
      </c>
      <c r="M22" s="163">
        <f>Tabla13[[#This Row],[Dedicación proyecto:
horas al mes '[A'](*)]]*Tabla13[[#This Row],[N° Meses '[B']]]</f>
        <v>1000</v>
      </c>
      <c r="N22" s="81">
        <v>24760</v>
      </c>
      <c r="O22" s="79">
        <f>+Tabla13[[#This Row],[Aporte Beneficiaria (Pecuniario) ($)]]</f>
        <v>12380000</v>
      </c>
      <c r="P22" s="199">
        <f>+Tabla13[[#This Row],[Costo unitario ($)/HH]]*Tabla13[[#This Row],[Nº Total HH '[A*B'](*)]]/2</f>
        <v>12380000</v>
      </c>
      <c r="Q22" s="199"/>
      <c r="R22" s="199"/>
      <c r="S22" s="199"/>
      <c r="T22" s="200">
        <f>SUM(Tabla13[[#This Row],[Aporte Innova Chile
(Subsidio) ($)]:[Aporte Asociados (Valorado) ($)]])</f>
        <v>24760000</v>
      </c>
      <c r="Z22" s="210"/>
    </row>
    <row r="23" spans="2:26" ht="40" customHeight="1" x14ac:dyDescent="0.2">
      <c r="B23" s="96" t="s">
        <v>213</v>
      </c>
      <c r="C23" s="94"/>
      <c r="D23" s="94" t="s">
        <v>83</v>
      </c>
      <c r="E23" s="95" t="s">
        <v>43</v>
      </c>
      <c r="F23" s="104" t="s">
        <v>50</v>
      </c>
      <c r="G23" s="104" t="s">
        <v>102</v>
      </c>
      <c r="H23" s="95" t="s">
        <v>224</v>
      </c>
      <c r="I23" s="208" t="s">
        <v>239</v>
      </c>
      <c r="J23" s="95"/>
      <c r="K23" s="204">
        <v>100</v>
      </c>
      <c r="L23" s="150">
        <v>18</v>
      </c>
      <c r="M23" s="163">
        <f>Tabla13[[#This Row],[Dedicación proyecto:
horas al mes '[A'](*)]]*Tabla13[[#This Row],[N° Meses '[B']]]</f>
        <v>1800</v>
      </c>
      <c r="N23" s="81">
        <v>19900</v>
      </c>
      <c r="O23" s="79"/>
      <c r="P23" s="79">
        <f>+Tabla13[[#This Row],[Costo unitario ($)/HH]]*Tabla13[[#This Row],[Nº Total HH '[A*B'](*)]]</f>
        <v>35820000</v>
      </c>
      <c r="Q23" s="79"/>
      <c r="R23" s="79"/>
      <c r="S23" s="79"/>
      <c r="T23" s="80">
        <f>SUM(Tabla13[[#This Row],[Aporte Innova Chile
(Subsidio) ($)]:[Aporte Asociados (Valorado) ($)]])</f>
        <v>35820000</v>
      </c>
      <c r="Z23" s="210"/>
    </row>
    <row r="24" spans="2:26" ht="40" customHeight="1" x14ac:dyDescent="0.2">
      <c r="B24" s="94"/>
      <c r="C24" s="94"/>
      <c r="D24" s="94"/>
      <c r="E24" s="95"/>
      <c r="F24" s="95"/>
      <c r="G24" s="95"/>
      <c r="H24" s="95"/>
      <c r="I24" s="95"/>
      <c r="J24" s="95"/>
      <c r="K24" s="150"/>
      <c r="L24" s="150"/>
      <c r="M24" s="163">
        <f>Tabla13[[#This Row],[Dedicación proyecto:
horas al mes '[A'](*)]]*Tabla13[[#This Row],[N° Meses '[B']]]</f>
        <v>0</v>
      </c>
      <c r="N24" s="81"/>
      <c r="O24" s="79">
        <f>+Tabla13[[#This Row],[Costo unitario ($)/HH]]*Tabla13[[#This Row],[Nº Total HH '[A*B'](*)]]*0.65/2</f>
        <v>0</v>
      </c>
      <c r="P24" s="79">
        <f>+Tabla13[[#This Row],[Costo unitario ($)/HH]]*Tabla13[[#This Row],[Nº Total HH '[A*B'](*)]]*0.65</f>
        <v>0</v>
      </c>
      <c r="Q24" s="79">
        <f>+Tabla13[[#This Row],[Costo unitario ($)/HH]]*Tabla13[[#This Row],[Nº Total HH '[A*B'](*)]]*0.35</f>
        <v>0</v>
      </c>
      <c r="R24" s="79"/>
      <c r="S24" s="79"/>
      <c r="T24" s="80">
        <f>SUM(Tabla13[[#This Row],[Aporte Innova Chile
(Subsidio) ($)]:[Aporte Asociados (Valorado) ($)]])</f>
        <v>0</v>
      </c>
    </row>
    <row r="25" spans="2:26" ht="40" customHeight="1" x14ac:dyDescent="0.2">
      <c r="B25" s="94"/>
      <c r="C25" s="94"/>
      <c r="D25" s="94"/>
      <c r="E25" s="95"/>
      <c r="F25" s="95"/>
      <c r="G25" s="95"/>
      <c r="H25" s="95"/>
      <c r="I25" s="95"/>
      <c r="J25" s="95"/>
      <c r="K25" s="150"/>
      <c r="L25" s="150"/>
      <c r="M25" s="163">
        <f>Tabla13[[#This Row],[Dedicación proyecto:
horas al mes '[A'](*)]]*Tabla13[[#This Row],[N° Meses '[B']]]</f>
        <v>0</v>
      </c>
      <c r="N25" s="81"/>
      <c r="O25" s="79">
        <f>+Tabla13[[#This Row],[Costo unitario ($)/HH]]*Tabla13[[#This Row],[Nº Total HH '[A*B'](*)]]*0.65/2</f>
        <v>0</v>
      </c>
      <c r="P25" s="79">
        <f>+Tabla13[[#This Row],[Costo unitario ($)/HH]]*Tabla13[[#This Row],[Nº Total HH '[A*B'](*)]]*0.65</f>
        <v>0</v>
      </c>
      <c r="Q25" s="79">
        <f>+Tabla13[[#This Row],[Costo unitario ($)/HH]]*Tabla13[[#This Row],[Nº Total HH '[A*B'](*)]]*0.35</f>
        <v>0</v>
      </c>
      <c r="R25" s="79"/>
      <c r="S25" s="79"/>
      <c r="T25" s="80">
        <f>SUM(Tabla13[[#This Row],[Aporte Innova Chile
(Subsidio) ($)]:[Aporte Asociados (Valorado) ($)]])</f>
        <v>0</v>
      </c>
    </row>
    <row r="26" spans="2:26" ht="40" customHeight="1" thickBot="1" x14ac:dyDescent="0.25">
      <c r="B26" s="96"/>
      <c r="C26" s="96"/>
      <c r="D26" s="96"/>
      <c r="E26" s="104"/>
      <c r="F26" s="104"/>
      <c r="G26" s="104"/>
      <c r="H26" s="104"/>
      <c r="I26" s="104"/>
      <c r="J26" s="104"/>
      <c r="K26" s="151"/>
      <c r="L26" s="151"/>
      <c r="M26" s="164">
        <f>Tabla13[[#This Row],[Dedicación proyecto:
horas al mes '[A'](*)]]*Tabla13[[#This Row],[N° Meses '[B']]]</f>
        <v>0</v>
      </c>
      <c r="N26" s="81"/>
      <c r="O26" s="107">
        <f>+Tabla13[[#This Row],[Costo unitario ($)/HH]]*Tabla13[[#This Row],[Nº Total HH '[A*B'](*)]]*0.65/2</f>
        <v>0</v>
      </c>
      <c r="P26" s="79">
        <f>+Tabla13[[#This Row],[Costo unitario ($)/HH]]*Tabla13[[#This Row],[Nº Total HH '[A*B'](*)]]*0.65</f>
        <v>0</v>
      </c>
      <c r="Q26" s="79">
        <f>+Tabla13[[#This Row],[Costo unitario ($)/HH]]*Tabla13[[#This Row],[Nº Total HH '[A*B'](*)]]*0.35</f>
        <v>0</v>
      </c>
      <c r="R26" s="79"/>
      <c r="S26" s="79"/>
      <c r="T26" s="108">
        <f>SUM(Tabla13[[#This Row],[Aporte Innova Chile
(Subsidio) ($)]:[Aporte Asociados (Valorado) ($)]])</f>
        <v>0</v>
      </c>
    </row>
    <row r="27" spans="2:26" ht="17" thickBot="1" x14ac:dyDescent="0.25">
      <c r="B27" s="105"/>
      <c r="C27" s="106"/>
      <c r="D27" s="106"/>
      <c r="E27" s="106"/>
      <c r="F27" s="106"/>
      <c r="G27" s="106"/>
      <c r="H27" s="106"/>
      <c r="I27" s="106"/>
      <c r="J27" s="106"/>
      <c r="K27" s="106"/>
      <c r="L27" s="106"/>
      <c r="M27" s="106"/>
      <c r="N27" s="172" t="s">
        <v>175</v>
      </c>
      <c r="O27" s="165">
        <f>SUM(Tabla13[Aporte Innova Chile
(Subsidio) ($)])</f>
        <v>42492600</v>
      </c>
      <c r="P27" s="165">
        <f>SUM(Tabla13[Aporte Beneficiaria (Pecuniario) ($)])</f>
        <v>84552600</v>
      </c>
      <c r="Q27" s="165">
        <f>SUM(Tabla13[Aporte Beneficiaria (Valorado) ($)])</f>
        <v>14977200</v>
      </c>
      <c r="R27" s="165">
        <f>SUM(Tabla13[Aporte Asociados (Pecuniario) ($)])</f>
        <v>10844400</v>
      </c>
      <c r="S27" s="165">
        <f>SUM(Tabla13[Aporte Asociados (Valorado) ($)])</f>
        <v>23005500</v>
      </c>
      <c r="T27" s="165">
        <f>SUM(Tabla13[TOTAL ($)])</f>
        <v>175872300</v>
      </c>
    </row>
    <row r="31" spans="2:26" x14ac:dyDescent="0.2">
      <c r="V31" s="31" t="s">
        <v>47</v>
      </c>
    </row>
    <row r="32" spans="2:26" x14ac:dyDescent="0.2">
      <c r="V32" s="31" t="s">
        <v>137</v>
      </c>
    </row>
    <row r="33" spans="22:22" x14ac:dyDescent="0.2">
      <c r="V33" s="31" t="s">
        <v>48</v>
      </c>
    </row>
    <row r="34" spans="22:22" x14ac:dyDescent="0.2">
      <c r="V34" s="31" t="s">
        <v>49</v>
      </c>
    </row>
    <row r="35" spans="22:22" x14ac:dyDescent="0.2">
      <c r="V35" s="31" t="s">
        <v>50</v>
      </c>
    </row>
    <row r="36" spans="22:22" x14ac:dyDescent="0.2">
      <c r="V36" s="31" t="s">
        <v>44</v>
      </c>
    </row>
    <row r="37" spans="22:22" x14ac:dyDescent="0.2">
      <c r="V37" s="31" t="s">
        <v>45</v>
      </c>
    </row>
    <row r="38" spans="22:22" x14ac:dyDescent="0.2">
      <c r="V38" s="31" t="s">
        <v>46</v>
      </c>
    </row>
  </sheetData>
  <sheetProtection formatCells="0" formatColumns="0" formatRows="0" insertColumns="0" insertRows="0" deleteColumns="0" deleteRows="0" sort="0"/>
  <customSheetViews>
    <customSheetView guid="{473BFED3-A772-4200-9583-202E007800C0}" showGridLines="0">
      <selection activeCell="F19" sqref="F19"/>
      <pageMargins left="0" right="0" top="0" bottom="0" header="0" footer="0"/>
      <pageSetup orientation="portrait" horizontalDpi="0" verticalDpi="0" r:id="rId1"/>
    </customSheetView>
  </customSheetViews>
  <mergeCells count="13">
    <mergeCell ref="O2:Q2"/>
    <mergeCell ref="O3:Q3"/>
    <mergeCell ref="O4:Q4"/>
    <mergeCell ref="B2:K2"/>
    <mergeCell ref="B4:K4"/>
    <mergeCell ref="Q8:T8"/>
    <mergeCell ref="B8:K8"/>
    <mergeCell ref="B5:K5"/>
    <mergeCell ref="B6:K6"/>
    <mergeCell ref="B7:K7"/>
    <mergeCell ref="Q7:T7"/>
    <mergeCell ref="Q6:T6"/>
    <mergeCell ref="P5:T5"/>
  </mergeCells>
  <phoneticPr fontId="33" type="noConversion"/>
  <dataValidations count="8">
    <dataValidation type="list" allowBlank="1" showInputMessage="1" showErrorMessage="1" sqref="F24:F26" xr:uid="{C7929CCB-CF74-4A91-9DFF-6B7801BCE21C}">
      <formula1>$V$31:$V$37</formula1>
    </dataValidation>
    <dataValidation type="list" allowBlank="1" showInputMessage="1" showErrorMessage="1" sqref="G13:G26" xr:uid="{30755A0A-8198-4A96-A4F7-E27D2C6BC935}">
      <formula1>cargos</formula1>
    </dataValidation>
    <dataValidation type="whole" allowBlank="1" showInputMessage="1" showErrorMessage="1" errorTitle="Error" error="Debe ingresar solo valores numéricos enteros positivos, considerando una dedicación máxima de 180 horas por mes." sqref="K16:K26" xr:uid="{E19B1299-8EE0-4F4F-B05B-CECA3F74666B}">
      <formula1>0</formula1>
      <formula2>180</formula2>
    </dataValidation>
    <dataValidation type="whole" allowBlank="1" showInputMessage="1" showErrorMessage="1" errorTitle="Error" error="Debe ingresar valores numéricos positivos" sqref="O23:O26 P13:S26" xr:uid="{E6FC40F0-316F-4DF9-8A00-DD883E31E188}">
      <formula1>0</formula1>
      <formula2>9.99999999999999E+39</formula2>
    </dataValidation>
    <dataValidation type="list" allowBlank="1" showInputMessage="1" showErrorMessage="1" errorTitle="Error" error="Debe seleccionar entre las opciones de la lista desplegable (&quot;Sí&quot;/&quot;No&quot;)" sqref="E13:E19 E21:E26" xr:uid="{97570520-C127-47F9-A54A-DE3B2640A0E3}">
      <formula1>$AG$12:$AH$12</formula1>
    </dataValidation>
    <dataValidation type="list" allowBlank="1" showInputMessage="1" showErrorMessage="1" errorTitle="Error" error="Debe seleccionar una alternativa de la lista desplegable (Beneficiaria/Asociado)" sqref="D13:D26" xr:uid="{00B4321A-124B-4C80-AB45-CBA6EF19E59C}">
      <formula1>Participantes</formula1>
    </dataValidation>
    <dataValidation type="whole" allowBlank="1" showInputMessage="1" showErrorMessage="1" errorTitle="Error" error="Debe ingresar valores numéricos enteros positivos" sqref="N23:N26" xr:uid="{43B8FFA9-5F5C-4FCC-B86E-B402987DAC3E}">
      <formula1>0</formula1>
      <formula2>9.99999999999999E+37</formula2>
    </dataValidation>
    <dataValidation type="list" allowBlank="1" showInputMessage="1" showErrorMessage="1" sqref="F13:F23" xr:uid="{ED69822C-599C-1F4B-8397-2E5CC7C4451E}">
      <formula1>$S$25:$S$31</formula1>
    </dataValidation>
  </dataValidation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Seleccione un valor de la lista desplegable (1 - 18 meses)" xr:uid="{7DDCAFC5-BACA-441B-BAE7-021DE7A9BCB0}">
          <x14:formula1>
            <xm:f>Hoja1!$A$1:$A$24</xm:f>
          </x14:formula1>
          <xm:sqref>L13:L26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6AC488"/>
  </sheetPr>
  <dimension ref="B1:M34"/>
  <sheetViews>
    <sheetView showGridLines="0" topLeftCell="A10" zoomScale="80" zoomScaleNormal="80" workbookViewId="0">
      <selection activeCell="M14" sqref="M14:M16"/>
    </sheetView>
  </sheetViews>
  <sheetFormatPr baseColWidth="10" defaultColWidth="11.5" defaultRowHeight="15" x14ac:dyDescent="0.2"/>
  <cols>
    <col min="1" max="1" width="3.6640625" customWidth="1"/>
    <col min="2" max="2" width="32" customWidth="1"/>
    <col min="3" max="3" width="37.1640625" customWidth="1"/>
    <col min="4" max="4" width="19.5" customWidth="1"/>
    <col min="5" max="5" width="26" customWidth="1"/>
    <col min="6" max="6" width="17" bestFit="1" customWidth="1"/>
    <col min="7" max="7" width="15.83203125" customWidth="1"/>
    <col min="8" max="8" width="19.5" customWidth="1"/>
    <col min="9" max="12" width="19.83203125" customWidth="1"/>
    <col min="13" max="13" width="17.5" customWidth="1"/>
  </cols>
  <sheetData>
    <row r="1" spans="2:13" ht="16" thickBot="1" x14ac:dyDescent="0.25">
      <c r="F1" s="17" t="s">
        <v>42</v>
      </c>
    </row>
    <row r="2" spans="2:13" ht="20" thickBot="1" x14ac:dyDescent="0.3">
      <c r="B2" s="250" t="s">
        <v>51</v>
      </c>
      <c r="C2" s="251"/>
      <c r="D2" s="251"/>
      <c r="E2" s="251"/>
      <c r="F2" s="251" t="s">
        <v>43</v>
      </c>
      <c r="G2" s="251"/>
      <c r="H2" s="252"/>
      <c r="J2" s="332" t="s">
        <v>134</v>
      </c>
      <c r="K2" s="332"/>
      <c r="L2" s="332"/>
      <c r="M2" s="332"/>
    </row>
    <row r="3" spans="2:13" ht="20" thickBot="1" x14ac:dyDescent="0.3">
      <c r="B3" s="2"/>
      <c r="J3" s="55" t="s">
        <v>132</v>
      </c>
      <c r="K3" s="320" t="s">
        <v>133</v>
      </c>
      <c r="L3" s="320"/>
      <c r="M3" s="320"/>
    </row>
    <row r="4" spans="2:13" s="14" customFormat="1" ht="19.5" customHeight="1" thickBot="1" x14ac:dyDescent="0.3">
      <c r="B4" s="334" t="s">
        <v>28</v>
      </c>
      <c r="C4" s="335"/>
      <c r="D4" s="335"/>
      <c r="E4" s="335"/>
      <c r="F4" s="335"/>
      <c r="G4" s="335"/>
      <c r="H4" s="336"/>
      <c r="I4" s="28"/>
      <c r="J4" s="124"/>
      <c r="K4" s="333" t="s">
        <v>135</v>
      </c>
      <c r="L4" s="333"/>
      <c r="M4" s="333"/>
    </row>
    <row r="5" spans="2:13" s="14" customFormat="1" ht="27" customHeight="1" x14ac:dyDescent="0.2">
      <c r="B5" s="337" t="s">
        <v>52</v>
      </c>
      <c r="C5" s="338"/>
      <c r="D5" s="338"/>
      <c r="E5" s="338"/>
      <c r="F5" s="338"/>
      <c r="G5" s="338"/>
      <c r="H5" s="339"/>
      <c r="I5" s="15"/>
      <c r="J5" s="152"/>
      <c r="K5" s="333" t="s">
        <v>136</v>
      </c>
      <c r="L5" s="333"/>
      <c r="M5" s="333"/>
    </row>
    <row r="6" spans="2:13" s="14" customFormat="1" ht="27" customHeight="1" x14ac:dyDescent="0.2">
      <c r="B6" s="340" t="s">
        <v>169</v>
      </c>
      <c r="C6" s="341"/>
      <c r="D6" s="341"/>
      <c r="E6" s="341"/>
      <c r="F6" s="341"/>
      <c r="G6" s="341"/>
      <c r="H6" s="342"/>
      <c r="I6" s="36"/>
      <c r="J6" s="91"/>
      <c r="K6" s="122"/>
      <c r="L6" s="122"/>
      <c r="M6" s="101"/>
    </row>
    <row r="7" spans="2:13" s="14" customFormat="1" ht="28.5" customHeight="1" thickBot="1" x14ac:dyDescent="0.25">
      <c r="B7" s="329" t="s">
        <v>170</v>
      </c>
      <c r="C7" s="330"/>
      <c r="D7" s="330"/>
      <c r="E7" s="330"/>
      <c r="F7" s="330"/>
      <c r="G7" s="330"/>
      <c r="H7" s="331"/>
      <c r="I7" s="36"/>
      <c r="J7" s="15"/>
      <c r="K7" s="15"/>
      <c r="L7" s="15"/>
    </row>
    <row r="8" spans="2:13" ht="16" thickBot="1" x14ac:dyDescent="0.25">
      <c r="B8" s="329" t="s">
        <v>185</v>
      </c>
      <c r="C8" s="330"/>
      <c r="D8" s="330"/>
      <c r="E8" s="330"/>
      <c r="F8" s="330"/>
      <c r="G8" s="330"/>
      <c r="H8" s="331"/>
      <c r="I8" s="16"/>
      <c r="J8" s="16"/>
      <c r="K8" s="16"/>
      <c r="L8" s="16"/>
      <c r="M8" s="14"/>
    </row>
    <row r="9" spans="2:13" x14ac:dyDescent="0.2">
      <c r="I9" s="16"/>
      <c r="J9" s="16"/>
      <c r="K9" s="16"/>
      <c r="L9" s="16"/>
      <c r="M9" s="14"/>
    </row>
    <row r="10" spans="2:13" ht="20" thickBot="1" x14ac:dyDescent="0.3">
      <c r="B10" s="2"/>
    </row>
    <row r="11" spans="2:13" ht="45" x14ac:dyDescent="0.2">
      <c r="B11" s="128" t="s">
        <v>53</v>
      </c>
      <c r="C11" s="129" t="s">
        <v>56</v>
      </c>
      <c r="D11" s="128" t="s">
        <v>57</v>
      </c>
      <c r="E11" s="128" t="s">
        <v>58</v>
      </c>
      <c r="F11" s="129" t="s">
        <v>172</v>
      </c>
      <c r="G11" s="129" t="s">
        <v>171</v>
      </c>
      <c r="H11" s="128" t="s">
        <v>41</v>
      </c>
      <c r="I11" s="128" t="s">
        <v>142</v>
      </c>
      <c r="J11" s="128" t="s">
        <v>141</v>
      </c>
      <c r="K11" s="130" t="s">
        <v>138</v>
      </c>
      <c r="L11" s="130" t="s">
        <v>139</v>
      </c>
      <c r="M11" s="158" t="s">
        <v>24</v>
      </c>
    </row>
    <row r="12" spans="2:13" ht="40" customHeight="1" x14ac:dyDescent="0.2">
      <c r="B12" s="174" t="s">
        <v>184</v>
      </c>
      <c r="C12" s="224" t="s">
        <v>278</v>
      </c>
      <c r="D12" s="175" t="s">
        <v>43</v>
      </c>
      <c r="E12" s="176" t="s">
        <v>242</v>
      </c>
      <c r="F12" s="177">
        <v>1</v>
      </c>
      <c r="G12" s="178">
        <v>3500000</v>
      </c>
      <c r="H12" s="179"/>
      <c r="I12" s="179">
        <v>3500000</v>
      </c>
      <c r="J12" s="180"/>
      <c r="K12" s="180"/>
      <c r="L12" s="180"/>
      <c r="M12" s="179">
        <f>SUM(Tabla37[[#This Row],[Aporte Innova Chile
(Subsidio) ($)]:[Aporte Asociados (Valorado) ($)]])</f>
        <v>3500000</v>
      </c>
    </row>
    <row r="13" spans="2:13" ht="40" customHeight="1" x14ac:dyDescent="0.2">
      <c r="B13" s="213" t="s">
        <v>240</v>
      </c>
      <c r="C13" s="214" t="s">
        <v>241</v>
      </c>
      <c r="D13" s="109" t="s">
        <v>205</v>
      </c>
      <c r="E13" s="64" t="s">
        <v>242</v>
      </c>
      <c r="F13" s="111">
        <v>6</v>
      </c>
      <c r="G13" s="110">
        <v>450000</v>
      </c>
      <c r="H13" s="75"/>
      <c r="I13" s="75">
        <v>2700000</v>
      </c>
      <c r="J13" s="76"/>
      <c r="K13" s="76"/>
      <c r="L13" s="76"/>
      <c r="M13" s="77">
        <f>SUM(Tabla37[[#This Row],[Aporte Innova Chile
(Subsidio) ($)]:[Aporte Asociados (Valorado) ($)]])</f>
        <v>2700000</v>
      </c>
    </row>
    <row r="14" spans="2:13" ht="40" customHeight="1" x14ac:dyDescent="0.2">
      <c r="B14" s="213" t="s">
        <v>243</v>
      </c>
      <c r="C14" s="214" t="s">
        <v>244</v>
      </c>
      <c r="D14" s="109" t="s">
        <v>205</v>
      </c>
      <c r="E14" s="64" t="s">
        <v>242</v>
      </c>
      <c r="F14" s="111">
        <v>5</v>
      </c>
      <c r="G14" s="110">
        <v>2500000</v>
      </c>
      <c r="H14" s="75">
        <v>5000000</v>
      </c>
      <c r="I14" s="75">
        <v>5000000</v>
      </c>
      <c r="J14" s="76"/>
      <c r="K14" s="76">
        <v>2500000</v>
      </c>
      <c r="L14" s="76"/>
      <c r="M14" s="77">
        <f>SUM(Tabla37[[#This Row],[Aporte Innova Chile
(Subsidio) ($)]:[Aporte Asociados (Valorado) ($)]])</f>
        <v>12500000</v>
      </c>
    </row>
    <row r="15" spans="2:13" ht="40" customHeight="1" x14ac:dyDescent="0.2">
      <c r="B15" s="213" t="s">
        <v>245</v>
      </c>
      <c r="C15" s="214" t="s">
        <v>246</v>
      </c>
      <c r="D15" s="109" t="s">
        <v>205</v>
      </c>
      <c r="E15" s="64" t="s">
        <v>242</v>
      </c>
      <c r="F15" s="111">
        <v>5</v>
      </c>
      <c r="G15" s="110">
        <v>3500000</v>
      </c>
      <c r="H15" s="75">
        <v>7000000</v>
      </c>
      <c r="I15" s="75">
        <v>3500000</v>
      </c>
      <c r="J15" s="76"/>
      <c r="K15" s="76">
        <v>7000000</v>
      </c>
      <c r="L15" s="76"/>
      <c r="M15" s="77">
        <f>SUM(Tabla37[[#This Row],[Aporte Innova Chile
(Subsidio) ($)]:[Aporte Asociados (Valorado) ($)]])</f>
        <v>17500000</v>
      </c>
    </row>
    <row r="16" spans="2:13" ht="40" customHeight="1" x14ac:dyDescent="0.2">
      <c r="B16" s="213" t="s">
        <v>247</v>
      </c>
      <c r="C16" s="214" t="s">
        <v>248</v>
      </c>
      <c r="D16" s="109" t="s">
        <v>205</v>
      </c>
      <c r="E16" s="64" t="s">
        <v>242</v>
      </c>
      <c r="F16" s="111">
        <v>5</v>
      </c>
      <c r="G16" s="110">
        <v>2500000</v>
      </c>
      <c r="H16" s="75">
        <v>5000000</v>
      </c>
      <c r="I16" s="75">
        <v>5000000</v>
      </c>
      <c r="J16" s="76"/>
      <c r="K16" s="76">
        <v>2500000</v>
      </c>
      <c r="L16" s="76"/>
      <c r="M16" s="77">
        <f>SUM(Tabla37[[#This Row],[Aporte Innova Chile
(Subsidio) ($)]:[Aporte Asociados (Valorado) ($)]])</f>
        <v>12500000</v>
      </c>
    </row>
    <row r="17" spans="2:13" ht="40" customHeight="1" x14ac:dyDescent="0.2">
      <c r="B17" s="215" t="s">
        <v>249</v>
      </c>
      <c r="C17" s="216" t="s">
        <v>250</v>
      </c>
      <c r="D17" s="111" t="s">
        <v>42</v>
      </c>
      <c r="E17" s="211" t="s">
        <v>251</v>
      </c>
      <c r="F17" s="111">
        <v>1</v>
      </c>
      <c r="G17" s="111">
        <v>8595000</v>
      </c>
      <c r="H17" s="76">
        <v>8595000</v>
      </c>
      <c r="I17" s="75"/>
      <c r="J17" s="76"/>
      <c r="K17" s="76"/>
      <c r="L17" s="212"/>
      <c r="M17" s="77">
        <f>SUM(Tabla37[[#This Row],[Aporte Innova Chile
(Subsidio) ($)]:[Aporte Asociados (Valorado) ($)]])</f>
        <v>8595000</v>
      </c>
    </row>
    <row r="18" spans="2:13" ht="40" customHeight="1" x14ac:dyDescent="0.2">
      <c r="B18" s="215" t="s">
        <v>252</v>
      </c>
      <c r="C18" s="216" t="s">
        <v>253</v>
      </c>
      <c r="D18" s="111" t="s">
        <v>42</v>
      </c>
      <c r="E18" s="211" t="s">
        <v>251</v>
      </c>
      <c r="F18" s="111">
        <v>1</v>
      </c>
      <c r="G18" s="111">
        <v>7595200</v>
      </c>
      <c r="H18" s="76">
        <v>7595200</v>
      </c>
      <c r="I18" s="75"/>
      <c r="J18" s="76"/>
      <c r="K18" s="76"/>
      <c r="L18" s="212"/>
      <c r="M18" s="77">
        <f>SUM(Tabla37[[#This Row],[Aporte Innova Chile
(Subsidio) ($)]:[Aporte Asociados (Valorado) ($)]])</f>
        <v>7595200</v>
      </c>
    </row>
    <row r="19" spans="2:13" ht="40" customHeight="1" x14ac:dyDescent="0.2">
      <c r="B19" s="215" t="s">
        <v>254</v>
      </c>
      <c r="C19" s="216" t="s">
        <v>255</v>
      </c>
      <c r="D19" s="111" t="s">
        <v>42</v>
      </c>
      <c r="E19" s="211" t="s">
        <v>251</v>
      </c>
      <c r="F19" s="112">
        <v>1</v>
      </c>
      <c r="G19" s="111">
        <v>15985600</v>
      </c>
      <c r="H19" s="76"/>
      <c r="I19" s="76">
        <v>15985600</v>
      </c>
      <c r="J19" s="76"/>
      <c r="K19" s="76"/>
      <c r="L19" s="212"/>
      <c r="M19" s="77">
        <f>SUM(Tabla37[[#This Row],[Aporte Innova Chile
(Subsidio) ($)]:[Aporte Asociados (Valorado) ($)]])</f>
        <v>15985600</v>
      </c>
    </row>
    <row r="20" spans="2:13" ht="40" customHeight="1" x14ac:dyDescent="0.2">
      <c r="B20" s="215" t="s">
        <v>256</v>
      </c>
      <c r="C20" s="216" t="s">
        <v>257</v>
      </c>
      <c r="D20" s="111" t="s">
        <v>42</v>
      </c>
      <c r="E20" s="211" t="s">
        <v>251</v>
      </c>
      <c r="F20" s="112">
        <v>1</v>
      </c>
      <c r="G20" s="111">
        <v>15620300</v>
      </c>
      <c r="H20" s="76">
        <v>15620300</v>
      </c>
      <c r="I20" s="76"/>
      <c r="J20" s="76"/>
      <c r="K20" s="76"/>
      <c r="L20" s="212"/>
      <c r="M20" s="77">
        <f>SUM(Tabla37[[#This Row],[Aporte Innova Chile
(Subsidio) ($)]:[Aporte Asociados (Valorado) ($)]])</f>
        <v>15620300</v>
      </c>
    </row>
    <row r="21" spans="2:13" ht="40" customHeight="1" x14ac:dyDescent="0.2">
      <c r="B21" s="215" t="s">
        <v>258</v>
      </c>
      <c r="C21" s="216" t="s">
        <v>259</v>
      </c>
      <c r="D21" s="111" t="s">
        <v>42</v>
      </c>
      <c r="E21" s="211" t="s">
        <v>251</v>
      </c>
      <c r="F21" s="111">
        <v>1</v>
      </c>
      <c r="G21" s="111">
        <v>12240000</v>
      </c>
      <c r="H21" s="76"/>
      <c r="I21" s="75"/>
      <c r="J21" s="76"/>
      <c r="K21" s="76">
        <v>12240000</v>
      </c>
      <c r="L21" s="212"/>
      <c r="M21" s="77">
        <f>SUM(Tabla37[[#This Row],[Aporte Innova Chile
(Subsidio) ($)]:[Aporte Asociados (Valorado) ($)]])</f>
        <v>12240000</v>
      </c>
    </row>
    <row r="22" spans="2:13" ht="40" customHeight="1" x14ac:dyDescent="0.2">
      <c r="B22" s="217" t="s">
        <v>260</v>
      </c>
      <c r="C22" s="217" t="s">
        <v>261</v>
      </c>
      <c r="D22" s="111" t="s">
        <v>42</v>
      </c>
      <c r="E22" s="211" t="s">
        <v>251</v>
      </c>
      <c r="F22" s="111">
        <v>1</v>
      </c>
      <c r="G22" s="111">
        <v>4550000</v>
      </c>
      <c r="H22" s="76">
        <v>4550000</v>
      </c>
      <c r="I22" s="75"/>
      <c r="J22" s="76"/>
      <c r="K22" s="76"/>
      <c r="L22" s="212"/>
      <c r="M22" s="77">
        <f>SUM(Tabla37[[#This Row],[Aporte Innova Chile
(Subsidio) ($)]:[Aporte Asociados (Valorado) ($)]])</f>
        <v>4550000</v>
      </c>
    </row>
    <row r="23" spans="2:13" ht="40" customHeight="1" x14ac:dyDescent="0.2">
      <c r="B23" s="218" t="s">
        <v>262</v>
      </c>
      <c r="C23" s="219" t="s">
        <v>263</v>
      </c>
      <c r="D23" s="111" t="s">
        <v>42</v>
      </c>
      <c r="E23" s="211" t="s">
        <v>251</v>
      </c>
      <c r="F23" s="111">
        <v>1</v>
      </c>
      <c r="G23" s="111">
        <v>9856200</v>
      </c>
      <c r="H23" s="76">
        <v>9856200</v>
      </c>
      <c r="I23" s="75"/>
      <c r="J23" s="76"/>
      <c r="K23" s="76"/>
      <c r="L23" s="212"/>
      <c r="M23" s="77">
        <f>SUM(Tabla37[[#This Row],[Aporte Innova Chile
(Subsidio) ($)]:[Aporte Asociados (Valorado) ($)]])</f>
        <v>9856200</v>
      </c>
    </row>
    <row r="24" spans="2:13" ht="40" customHeight="1" x14ac:dyDescent="0.2">
      <c r="B24" s="220" t="s">
        <v>264</v>
      </c>
      <c r="C24" s="221" t="s">
        <v>265</v>
      </c>
      <c r="D24" s="111" t="s">
        <v>42</v>
      </c>
      <c r="E24" s="211" t="s">
        <v>251</v>
      </c>
      <c r="F24" s="111">
        <v>1</v>
      </c>
      <c r="G24" s="111">
        <v>14566200</v>
      </c>
      <c r="H24" s="76">
        <v>14566200</v>
      </c>
      <c r="I24" s="75"/>
      <c r="J24" s="76"/>
      <c r="K24" s="76"/>
      <c r="L24" s="212"/>
      <c r="M24" s="77">
        <f>SUM(Tabla37[[#This Row],[Aporte Innova Chile
(Subsidio) ($)]:[Aporte Asociados (Valorado) ($)]])</f>
        <v>14566200</v>
      </c>
    </row>
    <row r="25" spans="2:13" ht="40" customHeight="1" x14ac:dyDescent="0.2">
      <c r="B25" s="220" t="s">
        <v>266</v>
      </c>
      <c r="C25" s="221" t="s">
        <v>267</v>
      </c>
      <c r="D25" s="111" t="s">
        <v>42</v>
      </c>
      <c r="E25" s="211" t="s">
        <v>251</v>
      </c>
      <c r="F25" s="111">
        <v>1</v>
      </c>
      <c r="G25" s="111">
        <v>6580000</v>
      </c>
      <c r="H25" s="76">
        <v>6580000</v>
      </c>
      <c r="I25" s="75"/>
      <c r="J25" s="76"/>
      <c r="K25" s="76"/>
      <c r="L25" s="212"/>
      <c r="M25" s="77">
        <f>SUM(Tabla37[[#This Row],[Aporte Innova Chile
(Subsidio) ($)]:[Aporte Asociados (Valorado) ($)]])</f>
        <v>6580000</v>
      </c>
    </row>
    <row r="26" spans="2:13" ht="40" customHeight="1" x14ac:dyDescent="0.2">
      <c r="B26" s="220" t="s">
        <v>268</v>
      </c>
      <c r="C26" s="221" t="s">
        <v>269</v>
      </c>
      <c r="D26" s="111" t="s">
        <v>42</v>
      </c>
      <c r="E26" s="211" t="s">
        <v>251</v>
      </c>
      <c r="F26" s="111">
        <v>1</v>
      </c>
      <c r="G26" s="111">
        <v>3595000</v>
      </c>
      <c r="H26" s="76"/>
      <c r="I26" s="75">
        <v>3595000</v>
      </c>
      <c r="J26" s="76"/>
      <c r="K26" s="76"/>
      <c r="L26" s="212"/>
      <c r="M26" s="77">
        <f>SUM(Tabla37[[#This Row],[Aporte Innova Chile
(Subsidio) ($)]:[Aporte Asociados (Valorado) ($)]])</f>
        <v>3595000</v>
      </c>
    </row>
    <row r="27" spans="2:13" ht="40" customHeight="1" x14ac:dyDescent="0.2">
      <c r="B27" s="222" t="s">
        <v>270</v>
      </c>
      <c r="C27" s="223" t="s">
        <v>271</v>
      </c>
      <c r="D27" s="111" t="s">
        <v>42</v>
      </c>
      <c r="E27" s="211" t="s">
        <v>251</v>
      </c>
      <c r="F27" s="111">
        <v>1</v>
      </c>
      <c r="G27" s="111">
        <v>4500000</v>
      </c>
      <c r="H27" s="76"/>
      <c r="I27" s="75">
        <v>4500000</v>
      </c>
      <c r="J27" s="76"/>
      <c r="K27" s="76"/>
      <c r="L27" s="212"/>
      <c r="M27" s="113">
        <f>SUM(Tabla37[[#This Row],[Aporte Innova Chile
(Subsidio) ($)]:[Aporte Asociados (Valorado) ($)]])</f>
        <v>4500000</v>
      </c>
    </row>
    <row r="28" spans="2:13" ht="40" customHeight="1" x14ac:dyDescent="0.2">
      <c r="B28" s="215" t="s">
        <v>272</v>
      </c>
      <c r="C28" s="216" t="s">
        <v>273</v>
      </c>
      <c r="D28" s="211" t="s">
        <v>42</v>
      </c>
      <c r="E28" s="211" t="s">
        <v>251</v>
      </c>
      <c r="F28" s="111">
        <v>1</v>
      </c>
      <c r="G28" s="111">
        <v>6598520</v>
      </c>
      <c r="H28" s="76">
        <v>6598520</v>
      </c>
      <c r="I28" s="75"/>
      <c r="J28" s="76"/>
      <c r="K28" s="76"/>
      <c r="L28" s="212"/>
      <c r="M28" s="77">
        <f>SUM(Tabla37[[#This Row],[Aporte Innova Chile
(Subsidio) ($)]:[Aporte Asociados (Valorado) ($)]])</f>
        <v>6598520</v>
      </c>
    </row>
    <row r="29" spans="2:13" ht="40" customHeight="1" x14ac:dyDescent="0.2">
      <c r="B29" s="215" t="s">
        <v>274</v>
      </c>
      <c r="C29" s="216" t="s">
        <v>275</v>
      </c>
      <c r="D29" s="211" t="s">
        <v>42</v>
      </c>
      <c r="E29" s="211" t="s">
        <v>242</v>
      </c>
      <c r="F29" s="111">
        <v>3</v>
      </c>
      <c r="G29" s="111">
        <v>1500000</v>
      </c>
      <c r="H29" s="76">
        <v>1500000</v>
      </c>
      <c r="I29" s="75">
        <v>1500000</v>
      </c>
      <c r="J29" s="76"/>
      <c r="K29" s="76">
        <v>1500000</v>
      </c>
      <c r="L29" s="212"/>
      <c r="M29" s="77">
        <f>SUM(Tabla37[[#This Row],[Aporte Innova Chile
(Subsidio) ($)]:[Aporte Asociados (Valorado) ($)]])</f>
        <v>4500000</v>
      </c>
    </row>
    <row r="30" spans="2:13" ht="40" customHeight="1" x14ac:dyDescent="0.2">
      <c r="B30" s="34" t="s">
        <v>276</v>
      </c>
      <c r="C30" s="202" t="s">
        <v>277</v>
      </c>
      <c r="D30" s="211" t="s">
        <v>42</v>
      </c>
      <c r="E30" s="211" t="s">
        <v>242</v>
      </c>
      <c r="F30" s="111">
        <v>1</v>
      </c>
      <c r="G30" s="111">
        <v>4580000</v>
      </c>
      <c r="H30" s="76">
        <v>2000000</v>
      </c>
      <c r="I30" s="75">
        <v>2580000</v>
      </c>
      <c r="J30" s="76"/>
      <c r="K30" s="76"/>
      <c r="L30" s="212"/>
      <c r="M30" s="77">
        <f>SUM(Tabla37[[#This Row],[Aporte Innova Chile
(Subsidio) ($)]:[Aporte Asociados (Valorado) ($)]])</f>
        <v>4580000</v>
      </c>
    </row>
    <row r="31" spans="2:13" ht="40" customHeight="1" x14ac:dyDescent="0.2">
      <c r="B31" s="34" t="s">
        <v>326</v>
      </c>
      <c r="C31" s="231" t="s">
        <v>327</v>
      </c>
      <c r="D31" s="35" t="s">
        <v>43</v>
      </c>
      <c r="E31" s="35" t="s">
        <v>251</v>
      </c>
      <c r="F31" s="111">
        <v>1</v>
      </c>
      <c r="G31" s="111">
        <v>3989090</v>
      </c>
      <c r="H31" s="76"/>
      <c r="I31" s="76"/>
      <c r="J31" s="76">
        <f>+Tabla37[[#This Row],[Costo Unitario
$]]*0.6</f>
        <v>2393454</v>
      </c>
      <c r="K31" s="76"/>
      <c r="L31" s="76">
        <f>+Tabla37[[#This Row],[Costo Unitario
$]]-Tabla37[[#This Row],[Aporte Beneficiaria (Valorado) ($)]]</f>
        <v>1595636</v>
      </c>
      <c r="M31" s="77">
        <f>SUM(Tabla37[[#This Row],[Aporte Innova Chile
(Subsidio) ($)]:[Aporte Asociados (Valorado) ($)]])</f>
        <v>3989090</v>
      </c>
    </row>
    <row r="32" spans="2:13" ht="40" customHeight="1" x14ac:dyDescent="0.2">
      <c r="B32" s="34"/>
      <c r="C32" s="27"/>
      <c r="D32" s="35"/>
      <c r="E32" s="35"/>
      <c r="F32" s="112"/>
      <c r="G32" s="111"/>
      <c r="H32" s="76"/>
      <c r="I32" s="76"/>
      <c r="J32" s="76"/>
      <c r="K32" s="76"/>
      <c r="L32" s="76"/>
      <c r="M32" s="77">
        <f>SUM(Tabla37[[#This Row],[Aporte Innova Chile
(Subsidio) ($)]:[Aporte Asociados (Valorado) ($)]])</f>
        <v>0</v>
      </c>
    </row>
    <row r="33" spans="2:13" ht="16" thickBot="1" x14ac:dyDescent="0.25">
      <c r="B33" s="114"/>
      <c r="C33" s="115"/>
      <c r="D33" s="116"/>
      <c r="E33" s="116"/>
      <c r="F33" s="112"/>
      <c r="G33" s="112"/>
      <c r="H33" s="120"/>
      <c r="I33" s="120"/>
      <c r="J33" s="120"/>
      <c r="K33" s="120"/>
      <c r="L33" s="120"/>
      <c r="M33" s="121">
        <f>SUM(Tabla37[[#This Row],[Aporte Innova Chile
(Subsidio) ($)]:[Aporte Asociados (Valorado) ($)]])</f>
        <v>0</v>
      </c>
    </row>
    <row r="34" spans="2:13" ht="16" thickBot="1" x14ac:dyDescent="0.25">
      <c r="B34" s="118" t="s">
        <v>59</v>
      </c>
      <c r="C34" s="68"/>
      <c r="D34" s="68"/>
      <c r="E34" s="68"/>
      <c r="F34" s="119"/>
      <c r="G34" s="117"/>
      <c r="H34" s="160">
        <f>SUM(Tabla37[Aporte Innova Chile
(Subsidio) ($)])</f>
        <v>94461420</v>
      </c>
      <c r="I34" s="161">
        <f>SUM(Tabla37[Aporte Beneficiaria (Pecuniario) ($)])</f>
        <v>47860600</v>
      </c>
      <c r="J34" s="161">
        <f>SUM(Tabla37[Aporte Beneficiaria (Valorado) ($)])</f>
        <v>2393454</v>
      </c>
      <c r="K34" s="161">
        <f>SUM(Tabla37[Aporte Asociados (Pecuniario) ($)])</f>
        <v>25740000</v>
      </c>
      <c r="L34" s="161">
        <f>SUM(Tabla37[Aporte Asociados (Valorado) ($)])</f>
        <v>1595636</v>
      </c>
      <c r="M34" s="159">
        <f>SUM(Tabla37[TOTAL ($)])</f>
        <v>172051110</v>
      </c>
    </row>
  </sheetData>
  <sheetProtection formatCells="0" formatColumns="0" formatRows="0" insertRows="0" deleteRows="0" sort="0"/>
  <protectedRanges>
    <protectedRange algorithmName="SHA-512" hashValue="RnI00pNN302gA2W9BjwyMdB1IMze7IlOf9ZJA9ujE+AWekDGLB0jmAN63/q9oq1nO3RD8Liz1fWkkrMDmQ9HEw==" saltValue="tnaKsyYXAUS4lfoRAKfvZg==" spinCount="100000" sqref="C31:C32" name="completar_1_2"/>
    <protectedRange algorithmName="SHA-512" hashValue="RnI00pNN302gA2W9BjwyMdB1IMze7IlOf9ZJA9ujE+AWekDGLB0jmAN63/q9oq1nO3RD8Liz1fWkkrMDmQ9HEw==" saltValue="tnaKsyYXAUS4lfoRAKfvZg==" spinCount="100000" sqref="C12:C30" name="completar_1_2_1_1_1"/>
  </protectedRanges>
  <customSheetViews>
    <customSheetView guid="{473BFED3-A772-4200-9583-202E007800C0}" showGridLines="0" topLeftCell="A7">
      <selection activeCell="B28" sqref="B28"/>
      <pageMargins left="0" right="0" top="0" bottom="0" header="0" footer="0"/>
      <pageSetup orientation="landscape"/>
    </customSheetView>
  </customSheetViews>
  <mergeCells count="10">
    <mergeCell ref="B8:H8"/>
    <mergeCell ref="J2:M2"/>
    <mergeCell ref="K4:M4"/>
    <mergeCell ref="K5:M5"/>
    <mergeCell ref="K3:M3"/>
    <mergeCell ref="B7:H7"/>
    <mergeCell ref="B2:H2"/>
    <mergeCell ref="B4:H4"/>
    <mergeCell ref="B5:H5"/>
    <mergeCell ref="B6:H6"/>
  </mergeCells>
  <phoneticPr fontId="33" type="noConversion"/>
  <dataValidations count="5">
    <dataValidation type="list" allowBlank="1" showInputMessage="1" showErrorMessage="1" errorTitle="Error" error="Debe ingresar una de las opciones de la lista desplegables (&quot;Sí&quot;/&quot;No&quot;)" sqref="D31:D32" xr:uid="{0FFE6DBA-262E-487D-B05B-A15C77CD8CCF}">
      <formula1>$F$1:$F$2</formula1>
    </dataValidation>
    <dataValidation type="whole" allowBlank="1" showInputMessage="1" showErrorMessage="1" errorTitle="Error" error="Debe ingresar valores numéricos enteros positivos." sqref="F31:F32" xr:uid="{8C500BBF-C4F7-4B93-AE3E-30A1BBED3E02}">
      <formula1>0</formula1>
      <formula2>9.99999999999999E+34</formula2>
    </dataValidation>
    <dataValidation type="whole" allowBlank="1" showInputMessage="1" showErrorMessage="1" errorTitle="Error" error="Se debe ingresar valores enteros positivos." sqref="G31:G32" xr:uid="{3CC6C397-4841-42FC-9BFB-579F7CCEE55E}">
      <formula1>0</formula1>
      <formula2>9.99999999999999E+51</formula2>
    </dataValidation>
    <dataValidation type="whole" allowBlank="1" showInputMessage="1" showErrorMessage="1" errorTitle="Error" error="Debe ingresar números enteros positivos." sqref="H31:I32 J12:L33" xr:uid="{75CCDD2D-2FFE-420F-9F7D-7A1983347E95}">
      <formula1>0</formula1>
      <formula2>9.99999999999999E+76</formula2>
    </dataValidation>
    <dataValidation type="list" allowBlank="1" showInputMessage="1" showErrorMessage="1" sqref="D12:D30" xr:uid="{DE44B266-A619-FC41-AA1B-331F2175F28A}">
      <formula1>$F$1:$F$2</formula1>
    </dataValidation>
  </dataValidations>
  <pageMargins left="0.7" right="0.7" top="0.75" bottom="0.75" header="0.3" footer="0.3"/>
  <pageSetup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EC2B6-1CDE-453B-A853-3DBBCD24E3EA}">
  <sheetPr codeName="Hoja6">
    <tabColor rgb="FF6AC488"/>
  </sheetPr>
  <dimension ref="A1:P20"/>
  <sheetViews>
    <sheetView showGridLines="0" zoomScale="80" zoomScaleNormal="80" workbookViewId="0">
      <selection activeCell="B13" sqref="B13"/>
    </sheetView>
  </sheetViews>
  <sheetFormatPr baseColWidth="10" defaultColWidth="6.5" defaultRowHeight="15" x14ac:dyDescent="0.2"/>
  <cols>
    <col min="1" max="1" width="2" customWidth="1"/>
    <col min="2" max="2" width="32.83203125" bestFit="1" customWidth="1"/>
    <col min="3" max="3" width="33.1640625" customWidth="1"/>
    <col min="4" max="4" width="17" bestFit="1" customWidth="1"/>
    <col min="5" max="5" width="18.6640625" bestFit="1" customWidth="1"/>
    <col min="6" max="7" width="21" customWidth="1"/>
    <col min="8" max="10" width="23.5" customWidth="1"/>
    <col min="11" max="11" width="24.33203125" customWidth="1"/>
    <col min="12" max="12" width="6" customWidth="1"/>
    <col min="13" max="16" width="16.33203125" customWidth="1"/>
  </cols>
  <sheetData>
    <row r="1" spans="1:16" ht="16" thickBot="1" x14ac:dyDescent="0.25"/>
    <row r="2" spans="1:16" ht="20" thickBot="1" x14ac:dyDescent="0.3">
      <c r="B2" s="250" t="s">
        <v>60</v>
      </c>
      <c r="C2" s="251"/>
      <c r="D2" s="251"/>
      <c r="E2" s="251"/>
      <c r="F2" s="251"/>
      <c r="G2" s="251"/>
      <c r="H2" s="251"/>
      <c r="I2" s="251"/>
      <c r="J2" s="251"/>
      <c r="K2" s="252"/>
      <c r="L2" s="103"/>
      <c r="M2" s="332" t="s">
        <v>134</v>
      </c>
      <c r="N2" s="332"/>
      <c r="O2" s="332"/>
      <c r="P2" s="332"/>
    </row>
    <row r="3" spans="1:16" ht="20" thickBot="1" x14ac:dyDescent="0.3">
      <c r="B3" s="2"/>
      <c r="M3" s="55" t="s">
        <v>132</v>
      </c>
      <c r="N3" s="320" t="s">
        <v>133</v>
      </c>
      <c r="O3" s="320"/>
      <c r="P3" s="320"/>
    </row>
    <row r="4" spans="1:16" ht="30" customHeight="1" thickBot="1" x14ac:dyDescent="0.3">
      <c r="B4" s="334" t="s">
        <v>28</v>
      </c>
      <c r="C4" s="335"/>
      <c r="D4" s="335"/>
      <c r="E4" s="335"/>
      <c r="F4" s="335"/>
      <c r="G4" s="335"/>
      <c r="H4" s="335"/>
      <c r="I4" s="335"/>
      <c r="J4" s="335"/>
      <c r="K4" s="336"/>
      <c r="L4" s="147"/>
      <c r="M4" s="90"/>
      <c r="N4" s="347" t="s">
        <v>135</v>
      </c>
      <c r="O4" s="347"/>
      <c r="P4" s="347"/>
    </row>
    <row r="5" spans="1:16" ht="30" customHeight="1" x14ac:dyDescent="0.2">
      <c r="B5" s="337" t="s">
        <v>52</v>
      </c>
      <c r="C5" s="338"/>
      <c r="D5" s="338"/>
      <c r="E5" s="338"/>
      <c r="F5" s="338"/>
      <c r="G5" s="338"/>
      <c r="H5" s="338"/>
      <c r="I5" s="338"/>
      <c r="J5" s="338"/>
      <c r="K5" s="339"/>
      <c r="L5" s="148"/>
      <c r="M5" s="152"/>
      <c r="N5" s="347" t="s">
        <v>136</v>
      </c>
      <c r="O5" s="347"/>
      <c r="P5" s="347"/>
    </row>
    <row r="6" spans="1:16" ht="30" customHeight="1" x14ac:dyDescent="0.2">
      <c r="B6" s="343" t="s">
        <v>173</v>
      </c>
      <c r="C6" s="344"/>
      <c r="D6" s="344"/>
      <c r="E6" s="344"/>
      <c r="F6" s="344"/>
      <c r="G6" s="344"/>
      <c r="H6" s="344"/>
      <c r="I6" s="344"/>
      <c r="J6" s="344"/>
      <c r="K6" s="345"/>
      <c r="L6" s="149"/>
      <c r="M6" s="91"/>
      <c r="N6" s="348"/>
      <c r="O6" s="348"/>
      <c r="P6" s="348"/>
    </row>
    <row r="7" spans="1:16" ht="31.5" customHeight="1" thickBot="1" x14ac:dyDescent="0.25">
      <c r="B7" s="346" t="s">
        <v>174</v>
      </c>
      <c r="C7" s="330"/>
      <c r="D7" s="330"/>
      <c r="E7" s="330"/>
      <c r="F7" s="330"/>
      <c r="G7" s="330"/>
      <c r="H7" s="330"/>
      <c r="I7" s="330"/>
      <c r="J7" s="330"/>
      <c r="K7" s="331"/>
      <c r="L7" s="144"/>
    </row>
    <row r="10" spans="1:16" ht="16" thickBot="1" x14ac:dyDescent="0.25">
      <c r="B10" s="1"/>
    </row>
    <row r="11" spans="1:16" ht="50.25" customHeight="1" x14ac:dyDescent="0.2">
      <c r="A11" s="25"/>
      <c r="B11" s="128" t="s">
        <v>61</v>
      </c>
      <c r="C11" s="129" t="s">
        <v>56</v>
      </c>
      <c r="D11" s="128" t="s">
        <v>54</v>
      </c>
      <c r="E11" s="128" t="s">
        <v>55</v>
      </c>
      <c r="F11" s="128" t="s">
        <v>41</v>
      </c>
      <c r="G11" s="128" t="s">
        <v>142</v>
      </c>
      <c r="H11" s="128" t="s">
        <v>141</v>
      </c>
      <c r="I11" s="128" t="s">
        <v>138</v>
      </c>
      <c r="J11" s="128" t="s">
        <v>139</v>
      </c>
      <c r="K11" s="155" t="s">
        <v>183</v>
      </c>
      <c r="L11" s="93"/>
    </row>
    <row r="12" spans="1:16" ht="18" customHeight="1" x14ac:dyDescent="0.2">
      <c r="B12" s="123"/>
      <c r="C12" s="63"/>
      <c r="D12" s="132"/>
      <c r="E12" s="133"/>
      <c r="F12" s="134"/>
      <c r="G12" s="134"/>
      <c r="H12" s="135"/>
      <c r="I12" s="135"/>
      <c r="J12" s="136"/>
      <c r="K12" s="78">
        <f>SUM(Tabla89[[#This Row],[Aporte Innova Chile
(Subsidio) ($)]:[Aporte Asociados (Valorado) ($)]])</f>
        <v>0</v>
      </c>
      <c r="L12" s="145"/>
    </row>
    <row r="13" spans="1:16" ht="18" customHeight="1" x14ac:dyDescent="0.2">
      <c r="B13" s="137"/>
      <c r="C13" s="27"/>
      <c r="D13" s="132"/>
      <c r="E13" s="138"/>
      <c r="F13" s="135"/>
      <c r="G13" s="135"/>
      <c r="H13" s="135"/>
      <c r="I13" s="135"/>
      <c r="J13" s="136"/>
      <c r="K13" s="78">
        <f>SUM(Tabla89[[#This Row],[Aporte Innova Chile
(Subsidio) ($)]:[Aporte Asociados (Valorado) ($)]])</f>
        <v>0</v>
      </c>
      <c r="L13" s="145"/>
    </row>
    <row r="14" spans="1:16" ht="18" customHeight="1" x14ac:dyDescent="0.2">
      <c r="B14" s="137"/>
      <c r="C14" s="27"/>
      <c r="D14" s="132"/>
      <c r="E14" s="138"/>
      <c r="F14" s="135"/>
      <c r="G14" s="135"/>
      <c r="H14" s="135"/>
      <c r="I14" s="135"/>
      <c r="J14" s="136"/>
      <c r="K14" s="78">
        <f>SUM(Tabla89[[#This Row],[Aporte Innova Chile
(Subsidio) ($)]:[Aporte Asociados (Valorado) ($)]])</f>
        <v>0</v>
      </c>
      <c r="L14" s="145"/>
    </row>
    <row r="15" spans="1:16" ht="18" customHeight="1" x14ac:dyDescent="0.2">
      <c r="B15" s="137"/>
      <c r="C15" s="27"/>
      <c r="D15" s="132"/>
      <c r="E15" s="138"/>
      <c r="F15" s="135"/>
      <c r="G15" s="135"/>
      <c r="H15" s="135"/>
      <c r="I15" s="135"/>
      <c r="J15" s="136"/>
      <c r="K15" s="78">
        <f>SUM(Tabla89[[#This Row],[Aporte Innova Chile
(Subsidio) ($)]:[Aporte Asociados (Valorado) ($)]])</f>
        <v>0</v>
      </c>
      <c r="L15" s="145"/>
    </row>
    <row r="16" spans="1:16" ht="18" customHeight="1" x14ac:dyDescent="0.2">
      <c r="B16" s="137"/>
      <c r="C16" s="27"/>
      <c r="D16" s="132"/>
      <c r="E16" s="138"/>
      <c r="F16" s="135"/>
      <c r="G16" s="135"/>
      <c r="H16" s="135"/>
      <c r="I16" s="135"/>
      <c r="J16" s="136"/>
      <c r="K16" s="78">
        <f>SUM(Tabla89[[#This Row],[Aporte Innova Chile
(Subsidio) ($)]:[Aporte Asociados (Valorado) ($)]])</f>
        <v>0</v>
      </c>
      <c r="L16" s="145"/>
    </row>
    <row r="17" spans="2:12" ht="18" customHeight="1" x14ac:dyDescent="0.2">
      <c r="B17" s="137"/>
      <c r="C17" s="27"/>
      <c r="D17" s="132"/>
      <c r="E17" s="138"/>
      <c r="F17" s="135"/>
      <c r="G17" s="135"/>
      <c r="H17" s="135"/>
      <c r="I17" s="135"/>
      <c r="J17" s="136"/>
      <c r="K17" s="78">
        <f>SUM(Tabla89[[#This Row],[Aporte Innova Chile
(Subsidio) ($)]:[Aporte Asociados (Valorado) ($)]])</f>
        <v>0</v>
      </c>
      <c r="L17" s="145"/>
    </row>
    <row r="18" spans="2:12" ht="18" customHeight="1" x14ac:dyDescent="0.2">
      <c r="B18" s="137"/>
      <c r="C18" s="27"/>
      <c r="D18" s="132"/>
      <c r="E18" s="138"/>
      <c r="F18" s="135"/>
      <c r="G18" s="135"/>
      <c r="H18" s="135"/>
      <c r="I18" s="135"/>
      <c r="J18" s="136"/>
      <c r="K18" s="78">
        <f>SUM(Tabla89[[#This Row],[Aporte Innova Chile
(Subsidio) ($)]:[Aporte Asociados (Valorado) ($)]])</f>
        <v>0</v>
      </c>
      <c r="L18" s="145"/>
    </row>
    <row r="19" spans="2:12" ht="18" customHeight="1" thickBot="1" x14ac:dyDescent="0.25">
      <c r="B19" s="139"/>
      <c r="C19" s="140"/>
      <c r="D19" s="141"/>
      <c r="E19" s="140"/>
      <c r="F19" s="142"/>
      <c r="G19" s="142"/>
      <c r="H19" s="142"/>
      <c r="I19" s="142"/>
      <c r="J19" s="143"/>
      <c r="K19" s="78">
        <f>SUM(Tabla89[[#This Row],[Aporte Innova Chile
(Subsidio) ($)]:[Aporte Asociados (Valorado) ($)]])</f>
        <v>0</v>
      </c>
      <c r="L19" s="145"/>
    </row>
    <row r="20" spans="2:12" ht="18" customHeight="1" thickBot="1" x14ac:dyDescent="0.25">
      <c r="B20" s="118" t="s">
        <v>59</v>
      </c>
      <c r="C20" s="68"/>
      <c r="D20" s="119"/>
      <c r="E20" s="117"/>
      <c r="F20" s="153">
        <f>SUM(Tabla89[Aporte Innova Chile
(Subsidio) ($)])</f>
        <v>0</v>
      </c>
      <c r="G20" s="154">
        <f>SUM(Tabla89[Aporte Beneficiaria (Pecuniario) ($)])</f>
        <v>0</v>
      </c>
      <c r="H20" s="154">
        <f>SUM(Tabla89[Aporte Beneficiaria (Valorado) ($)])</f>
        <v>0</v>
      </c>
      <c r="I20" s="154">
        <f>SUM(Tabla89[Aporte Asociados (Pecuniario) ($)])</f>
        <v>0</v>
      </c>
      <c r="J20" s="154">
        <f>SUM(Tabla89[Aporte Asociados (Valorado) ($)])</f>
        <v>0</v>
      </c>
      <c r="K20" s="157">
        <f>SUM(Tabla89[TOTAL ($) ])</f>
        <v>0</v>
      </c>
      <c r="L20" s="146"/>
    </row>
  </sheetData>
  <sheetProtection formatCells="0" formatColumns="0" formatRows="0" insertRows="0" deleteRows="0" sort="0"/>
  <protectedRanges>
    <protectedRange algorithmName="SHA-512" hashValue="RnI00pNN302gA2W9BjwyMdB1IMze7IlOf9ZJA9ujE+AWekDGLB0jmAN63/q9oq1nO3RD8Liz1fWkkrMDmQ9HEw==" saltValue="tnaKsyYXAUS4lfoRAKfvZg==" spinCount="100000" sqref="C13:C18" name="completar_1_2_1_1"/>
    <protectedRange algorithmName="SHA-512" hashValue="RnI00pNN302gA2W9BjwyMdB1IMze7IlOf9ZJA9ujE+AWekDGLB0jmAN63/q9oq1nO3RD8Liz1fWkkrMDmQ9HEw==" saltValue="tnaKsyYXAUS4lfoRAKfvZg==" spinCount="100000" sqref="C12" name="completar_1_2_1_1_1"/>
  </protectedRanges>
  <mergeCells count="10">
    <mergeCell ref="M2:P2"/>
    <mergeCell ref="N3:P3"/>
    <mergeCell ref="N4:P4"/>
    <mergeCell ref="N5:P5"/>
    <mergeCell ref="N6:P6"/>
    <mergeCell ref="B2:K2"/>
    <mergeCell ref="B4:K4"/>
    <mergeCell ref="B5:K5"/>
    <mergeCell ref="B6:K6"/>
    <mergeCell ref="B7:K7"/>
  </mergeCells>
  <dataValidations count="3">
    <dataValidation type="whole" allowBlank="1" showInputMessage="1" showErrorMessage="1" errorTitle="Error" error="Debe ingresar números enteros positivos." sqref="D12:D19" xr:uid="{72BC8C45-1953-4267-B86B-CA2DD64F0168}">
      <formula1>0</formula1>
      <formula2>9.99999999999999E+46</formula2>
    </dataValidation>
    <dataValidation type="whole" allowBlank="1" showInputMessage="1" showErrorMessage="1" errorTitle="Error" error="Debe ingresar números enteros positivos." sqref="E12:E19" xr:uid="{F8715930-4F02-4803-A885-0F27028FBA85}">
      <formula1>0</formula1>
      <formula2>9.99999999999999E+111</formula2>
    </dataValidation>
    <dataValidation type="whole" allowBlank="1" showInputMessage="1" showErrorMessage="1" errorTitle="Error" error="Debe ingresar números enteros positivos." sqref="F12:J19" xr:uid="{136EF0F9-8294-451D-BEE8-FE2FDC42649B}">
      <formula1>0</formula1>
      <formula2>9.99999999999999E+101</formula2>
    </dataValidation>
  </dataValidation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715FC-7E30-4C0F-A033-F986D71419B3}">
  <sheetPr codeName="Hoja5">
    <tabColor rgb="FF6AC488"/>
  </sheetPr>
  <dimension ref="B1:N17"/>
  <sheetViews>
    <sheetView showGridLines="0" zoomScale="80" zoomScaleNormal="80" workbookViewId="0">
      <selection activeCell="F11" sqref="F11"/>
    </sheetView>
  </sheetViews>
  <sheetFormatPr baseColWidth="10" defaultColWidth="11.5" defaultRowHeight="15" x14ac:dyDescent="0.2"/>
  <cols>
    <col min="1" max="1" width="4.5" customWidth="1"/>
    <col min="2" max="2" width="45.5" customWidth="1"/>
    <col min="3" max="3" width="11.5" customWidth="1"/>
    <col min="4" max="4" width="43.5" customWidth="1"/>
    <col min="5" max="5" width="23.1640625" customWidth="1"/>
    <col min="6" max="6" width="17.5" customWidth="1"/>
    <col min="7" max="7" width="21.83203125" bestFit="1" customWidth="1"/>
    <col min="8" max="10" width="21.83203125" customWidth="1"/>
    <col min="11" max="11" width="17.83203125" customWidth="1"/>
    <col min="14" max="14" width="22.33203125" customWidth="1"/>
  </cols>
  <sheetData>
    <row r="1" spans="2:14" ht="16" thickBot="1" x14ac:dyDescent="0.25"/>
    <row r="2" spans="2:14" ht="20" thickBot="1" x14ac:dyDescent="0.3">
      <c r="B2" s="250" t="s">
        <v>62</v>
      </c>
      <c r="C2" s="251"/>
      <c r="D2" s="251"/>
      <c r="E2" s="251"/>
      <c r="F2" s="251"/>
      <c r="G2" s="251"/>
      <c r="H2" s="252"/>
      <c r="K2" s="332" t="s">
        <v>134</v>
      </c>
      <c r="L2" s="332"/>
      <c r="M2" s="332"/>
      <c r="N2" s="332"/>
    </row>
    <row r="3" spans="2:14" ht="20" thickBot="1" x14ac:dyDescent="0.3">
      <c r="B3" s="2"/>
      <c r="K3" s="55" t="s">
        <v>132</v>
      </c>
      <c r="L3" s="320" t="s">
        <v>133</v>
      </c>
      <c r="M3" s="320"/>
      <c r="N3" s="320"/>
    </row>
    <row r="4" spans="2:14" ht="30" customHeight="1" thickBot="1" x14ac:dyDescent="0.3">
      <c r="B4" s="334" t="s">
        <v>28</v>
      </c>
      <c r="C4" s="335"/>
      <c r="D4" s="335"/>
      <c r="E4" s="335"/>
      <c r="F4" s="335"/>
      <c r="G4" s="335"/>
      <c r="H4" s="336"/>
      <c r="K4" s="124"/>
      <c r="L4" s="333" t="s">
        <v>135</v>
      </c>
      <c r="M4" s="333"/>
      <c r="N4" s="333"/>
    </row>
    <row r="5" spans="2:14" ht="27" customHeight="1" x14ac:dyDescent="0.2">
      <c r="B5" s="337" t="s">
        <v>52</v>
      </c>
      <c r="C5" s="338"/>
      <c r="D5" s="338"/>
      <c r="E5" s="338"/>
      <c r="F5" s="338"/>
      <c r="G5" s="338"/>
      <c r="H5" s="339"/>
      <c r="K5" s="152"/>
      <c r="L5" s="333" t="s">
        <v>136</v>
      </c>
      <c r="M5" s="333"/>
      <c r="N5" s="333"/>
    </row>
    <row r="6" spans="2:14" ht="15" customHeight="1" x14ac:dyDescent="0.2">
      <c r="B6" s="350" t="s">
        <v>187</v>
      </c>
      <c r="C6" s="350"/>
      <c r="D6" s="350"/>
      <c r="E6" s="350"/>
      <c r="F6" s="350"/>
      <c r="G6" s="350"/>
      <c r="H6" s="350"/>
      <c r="K6" s="93"/>
      <c r="L6" s="325"/>
      <c r="M6" s="325"/>
    </row>
    <row r="7" spans="2:14" ht="16" thickBot="1" x14ac:dyDescent="0.25">
      <c r="B7" s="349" t="s">
        <v>186</v>
      </c>
      <c r="C7" s="330"/>
      <c r="D7" s="330"/>
      <c r="E7" s="330"/>
      <c r="F7" s="330"/>
      <c r="G7" s="330"/>
      <c r="H7" s="331"/>
      <c r="K7" s="93"/>
      <c r="L7" s="325"/>
      <c r="M7" s="325"/>
    </row>
    <row r="8" spans="2:14" ht="19" x14ac:dyDescent="0.25">
      <c r="B8" s="2"/>
    </row>
    <row r="9" spans="2:14" ht="29.25" customHeight="1" x14ac:dyDescent="0.2">
      <c r="B9" s="128" t="s">
        <v>63</v>
      </c>
      <c r="C9" s="128" t="s">
        <v>54</v>
      </c>
      <c r="D9" s="128" t="s">
        <v>56</v>
      </c>
      <c r="E9" s="128" t="s">
        <v>55</v>
      </c>
      <c r="F9" s="128" t="s">
        <v>41</v>
      </c>
      <c r="G9" s="128" t="s">
        <v>142</v>
      </c>
      <c r="H9" s="128" t="s">
        <v>143</v>
      </c>
      <c r="I9" s="128" t="s">
        <v>138</v>
      </c>
      <c r="J9" s="128" t="s">
        <v>139</v>
      </c>
      <c r="K9" s="155" t="s">
        <v>24</v>
      </c>
    </row>
    <row r="10" spans="2:14" ht="40" customHeight="1" x14ac:dyDescent="0.2">
      <c r="B10" s="65" t="s">
        <v>279</v>
      </c>
      <c r="C10" s="66">
        <v>1</v>
      </c>
      <c r="D10" s="225" t="s">
        <v>280</v>
      </c>
      <c r="E10" s="82">
        <f t="shared" ref="E10" si="0">450000*20</f>
        <v>9000000</v>
      </c>
      <c r="F10" s="82"/>
      <c r="G10" s="82">
        <f>+Tabla58[[#This Row],[Costo Unitario
$ (B)]]-Tabla58[[#This Row],[Aporte Innova Chile
(Subsidio) ($)]]</f>
        <v>9000000</v>
      </c>
      <c r="H10" s="83"/>
      <c r="I10" s="83"/>
      <c r="J10" s="83"/>
      <c r="K10" s="84">
        <f>SUM(Tabla58[[#This Row],[Aporte Innova Chile
(Subsidio) ($)]:[Aporte Asociados (Valorado) ($)]])</f>
        <v>9000000</v>
      </c>
    </row>
    <row r="11" spans="2:14" ht="40" customHeight="1" x14ac:dyDescent="0.2">
      <c r="B11" s="37"/>
      <c r="C11" s="38"/>
      <c r="D11" s="27"/>
      <c r="E11" s="83"/>
      <c r="F11" s="83"/>
      <c r="G11" s="83"/>
      <c r="H11" s="83"/>
      <c r="I11" s="83"/>
      <c r="J11" s="83"/>
      <c r="K11" s="84">
        <f>SUM(Tabla58[[#This Row],[Aporte Innova Chile
(Subsidio) ($)]:[Aporte Asociados (Valorado) ($)]])</f>
        <v>0</v>
      </c>
    </row>
    <row r="12" spans="2:14" ht="40" customHeight="1" x14ac:dyDescent="0.2">
      <c r="B12" s="37"/>
      <c r="C12" s="38"/>
      <c r="D12" s="27"/>
      <c r="E12" s="83"/>
      <c r="F12" s="83"/>
      <c r="G12" s="83"/>
      <c r="H12" s="83"/>
      <c r="I12" s="83"/>
      <c r="J12" s="83"/>
      <c r="K12" s="84">
        <f>SUM(Tabla58[[#This Row],[Aporte Innova Chile
(Subsidio) ($)]:[Aporte Asociados (Valorado) ($)]])</f>
        <v>0</v>
      </c>
    </row>
    <row r="13" spans="2:14" ht="40" customHeight="1" x14ac:dyDescent="0.2">
      <c r="B13" s="37"/>
      <c r="C13" s="38"/>
      <c r="D13" s="27"/>
      <c r="E13" s="83"/>
      <c r="F13" s="83"/>
      <c r="G13" s="83"/>
      <c r="H13" s="83"/>
      <c r="I13" s="83"/>
      <c r="J13" s="83"/>
      <c r="K13" s="84">
        <f>SUM(Tabla58[[#This Row],[Aporte Innova Chile
(Subsidio) ($)]:[Aporte Asociados (Valorado) ($)]])</f>
        <v>0</v>
      </c>
    </row>
    <row r="14" spans="2:14" ht="40" customHeight="1" x14ac:dyDescent="0.2">
      <c r="B14" s="37"/>
      <c r="C14" s="38"/>
      <c r="D14" s="27"/>
      <c r="E14" s="83"/>
      <c r="F14" s="83"/>
      <c r="G14" s="83"/>
      <c r="H14" s="83"/>
      <c r="I14" s="83"/>
      <c r="J14" s="83"/>
      <c r="K14" s="84">
        <f>SUM(Tabla58[[#This Row],[Aporte Innova Chile
(Subsidio) ($)]:[Aporte Asociados (Valorado) ($)]])</f>
        <v>0</v>
      </c>
    </row>
    <row r="15" spans="2:14" ht="40" customHeight="1" x14ac:dyDescent="0.2">
      <c r="B15" s="37"/>
      <c r="C15" s="38"/>
      <c r="D15" s="27"/>
      <c r="E15" s="83"/>
      <c r="F15" s="83"/>
      <c r="G15" s="83"/>
      <c r="H15" s="83"/>
      <c r="I15" s="83"/>
      <c r="J15" s="83"/>
      <c r="K15" s="84">
        <f>SUM(Tabla58[[#This Row],[Aporte Innova Chile
(Subsidio) ($)]:[Aporte Asociados (Valorado) ($)]])</f>
        <v>0</v>
      </c>
    </row>
    <row r="16" spans="2:14" ht="40" customHeight="1" thickBot="1" x14ac:dyDescent="0.25">
      <c r="B16" s="166"/>
      <c r="C16" s="167"/>
      <c r="D16" s="168"/>
      <c r="E16" s="169"/>
      <c r="F16" s="83"/>
      <c r="G16" s="83"/>
      <c r="H16" s="83"/>
      <c r="I16" s="83"/>
      <c r="J16" s="83"/>
      <c r="K16" s="84">
        <f>SUM(Tabla58[[#This Row],[Aporte Innova Chile
(Subsidio) ($)]:[Aporte Asociados (Valorado) ($)]])</f>
        <v>0</v>
      </c>
    </row>
    <row r="17" spans="2:11" ht="16" thickBot="1" x14ac:dyDescent="0.25">
      <c r="B17" s="118" t="s">
        <v>59</v>
      </c>
      <c r="C17" s="119"/>
      <c r="D17" s="119"/>
      <c r="E17" s="170"/>
      <c r="F17" s="156">
        <f>SUM(Tabla58[Aporte Innova Chile
(Subsidio) ($)])</f>
        <v>0</v>
      </c>
      <c r="G17" s="156">
        <f>SUM(Tabla58[Aporte Beneficiaria (Pecuniario) ($)])</f>
        <v>9000000</v>
      </c>
      <c r="H17" s="156">
        <f>SUM(Tabla58[Aporte Benenficiaria (Valorado) ($)])</f>
        <v>0</v>
      </c>
      <c r="I17" s="156">
        <f>SUM(Tabla58[Aporte Asociados (Pecuniario) ($)])</f>
        <v>0</v>
      </c>
      <c r="J17" s="156">
        <f>SUM(Tabla58[Aporte Asociados (Valorado) ($)])</f>
        <v>0</v>
      </c>
      <c r="K17" s="156">
        <f>SUM(Tabla58[TOTAL ($)])</f>
        <v>9000000</v>
      </c>
    </row>
  </sheetData>
  <sheetProtection formatCells="0" formatColumns="0" formatRows="0" insertRows="0" deleteRows="0" sort="0"/>
  <protectedRanges>
    <protectedRange algorithmName="SHA-512" hashValue="RnI00pNN302gA2W9BjwyMdB1IMze7IlOf9ZJA9ujE+AWekDGLB0jmAN63/q9oq1nO3RD8Liz1fWkkrMDmQ9HEw==" saltValue="tnaKsyYXAUS4lfoRAKfvZg==" spinCount="100000" sqref="D11:D16" name="completar_1_2_1"/>
    <protectedRange algorithmName="SHA-512" hashValue="RnI00pNN302gA2W9BjwyMdB1IMze7IlOf9ZJA9ujE+AWekDGLB0jmAN63/q9oq1nO3RD8Liz1fWkkrMDmQ9HEw==" saltValue="tnaKsyYXAUS4lfoRAKfvZg==" spinCount="100000" sqref="D10" name="completar_1_2_1_2_1"/>
  </protectedRanges>
  <mergeCells count="11">
    <mergeCell ref="L7:M7"/>
    <mergeCell ref="L6:M6"/>
    <mergeCell ref="K2:N2"/>
    <mergeCell ref="L3:N3"/>
    <mergeCell ref="L4:N4"/>
    <mergeCell ref="L5:N5"/>
    <mergeCell ref="B2:H2"/>
    <mergeCell ref="B4:H4"/>
    <mergeCell ref="B5:H5"/>
    <mergeCell ref="B7:H7"/>
    <mergeCell ref="B6:H6"/>
  </mergeCells>
  <dataValidations count="2">
    <dataValidation type="whole" allowBlank="1" showInputMessage="1" showErrorMessage="1" errorTitle="Error" error="Debe ingresar números enteros positivos." sqref="C10:C16" xr:uid="{1295E259-C097-4353-BD63-35FF653F08A7}">
      <formula1>0</formula1>
      <formula2>9.99999999999999E+82</formula2>
    </dataValidation>
    <dataValidation type="whole" allowBlank="1" showInputMessage="1" showErrorMessage="1" errorTitle="Error" error="Debe ingresar números enteros positivos." sqref="E10:J16" xr:uid="{685CB80E-C2CA-450A-BDF7-59A6CA9AB39F}">
      <formula1>0</formula1>
      <formula2>9.99999999999999E+141</formula2>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8" tint="0.39997558519241921"/>
  </sheetPr>
  <dimension ref="B1:X33"/>
  <sheetViews>
    <sheetView showGridLines="0" topLeftCell="A17" zoomScale="80" zoomScaleNormal="80" workbookViewId="0">
      <selection activeCell="H22" sqref="H22"/>
    </sheetView>
  </sheetViews>
  <sheetFormatPr baseColWidth="10" defaultColWidth="11.5" defaultRowHeight="15" x14ac:dyDescent="0.2"/>
  <cols>
    <col min="1" max="1" width="3.6640625" style="5" customWidth="1"/>
    <col min="2" max="2" width="4.5" style="5" customWidth="1"/>
    <col min="3" max="3" width="36.83203125" style="5" customWidth="1"/>
    <col min="4" max="4" width="31.83203125" style="5" customWidth="1"/>
    <col min="5" max="5" width="45.33203125" style="5" customWidth="1"/>
    <col min="6" max="6" width="27.1640625" style="5" customWidth="1"/>
    <col min="7" max="7" width="20.83203125" style="5" customWidth="1"/>
    <col min="8" max="8" width="12" style="5" customWidth="1"/>
    <col min="9" max="9" width="16" style="5" customWidth="1"/>
    <col min="10" max="10" width="14.5" style="5" customWidth="1"/>
    <col min="11" max="12" width="15.6640625" style="5" customWidth="1"/>
    <col min="13" max="14" width="20.33203125" style="5" customWidth="1"/>
    <col min="15" max="23" width="11.5" style="5"/>
    <col min="24" max="24" width="11.5" style="6" customWidth="1"/>
    <col min="25" max="16384" width="11.5" style="5"/>
  </cols>
  <sheetData>
    <row r="1" spans="2:24" ht="15" customHeight="1" thickBot="1" x14ac:dyDescent="0.25">
      <c r="F1" s="18" t="s">
        <v>64</v>
      </c>
    </row>
    <row r="2" spans="2:24" ht="20" thickBot="1" x14ac:dyDescent="0.3">
      <c r="B2" s="250" t="s">
        <v>176</v>
      </c>
      <c r="C2" s="251"/>
      <c r="D2" s="251"/>
      <c r="E2" s="251"/>
      <c r="F2" s="251" t="s">
        <v>65</v>
      </c>
      <c r="G2" s="251"/>
      <c r="H2" s="252"/>
      <c r="J2" s="11"/>
      <c r="K2" s="11"/>
      <c r="L2" s="11"/>
    </row>
    <row r="3" spans="2:24" ht="30.75" customHeight="1" thickBot="1" x14ac:dyDescent="0.25">
      <c r="B3" s="354" t="s">
        <v>167</v>
      </c>
      <c r="C3" s="355"/>
      <c r="D3" s="355"/>
      <c r="E3" s="355"/>
      <c r="F3" s="355"/>
      <c r="G3" s="355"/>
      <c r="H3" s="356"/>
      <c r="I3" s="26"/>
      <c r="J3" s="11"/>
      <c r="K3" s="11"/>
      <c r="L3" s="11"/>
    </row>
    <row r="4" spans="2:24" ht="30" customHeight="1" thickBot="1" x14ac:dyDescent="0.3">
      <c r="C4" s="7"/>
      <c r="F4" s="18" t="s">
        <v>65</v>
      </c>
      <c r="J4" s="11"/>
      <c r="K4" s="11"/>
      <c r="L4" s="11"/>
    </row>
    <row r="5" spans="2:24" s="11" customFormat="1" ht="30" customHeight="1" thickBot="1" x14ac:dyDescent="0.25">
      <c r="B5" s="357" t="s">
        <v>66</v>
      </c>
      <c r="C5" s="358"/>
      <c r="D5" s="358"/>
      <c r="E5" s="358"/>
      <c r="F5" s="358"/>
      <c r="G5" s="358"/>
      <c r="H5" s="359"/>
      <c r="X5" s="12"/>
    </row>
    <row r="6" spans="2:24" s="11" customFormat="1" ht="14" x14ac:dyDescent="0.2">
      <c r="B6" s="360" t="s">
        <v>67</v>
      </c>
      <c r="C6" s="361"/>
      <c r="D6" s="361"/>
      <c r="E6" s="361"/>
      <c r="F6" s="361"/>
      <c r="G6" s="361"/>
      <c r="H6" s="362"/>
      <c r="J6" s="91"/>
      <c r="K6" s="101"/>
      <c r="L6" s="100"/>
      <c r="X6" s="12"/>
    </row>
    <row r="7" spans="2:24" s="11" customFormat="1" ht="18" customHeight="1" x14ac:dyDescent="0.2">
      <c r="B7" s="363" t="s">
        <v>68</v>
      </c>
      <c r="C7" s="364"/>
      <c r="D7" s="364"/>
      <c r="E7" s="364"/>
      <c r="F7" s="364"/>
      <c r="G7" s="364"/>
      <c r="H7" s="365"/>
      <c r="X7" s="12"/>
    </row>
    <row r="8" spans="2:24" s="11" customFormat="1" ht="18" customHeight="1" thickBot="1" x14ac:dyDescent="0.25">
      <c r="B8" s="351" t="s">
        <v>69</v>
      </c>
      <c r="C8" s="352"/>
      <c r="D8" s="352"/>
      <c r="E8" s="352"/>
      <c r="F8" s="352"/>
      <c r="G8" s="352"/>
      <c r="H8" s="353"/>
      <c r="X8" s="12"/>
    </row>
    <row r="9" spans="2:24" s="11" customFormat="1" thickBot="1" x14ac:dyDescent="0.25">
      <c r="C9" s="13"/>
      <c r="X9" s="12"/>
    </row>
    <row r="10" spans="2:24" ht="49" thickBot="1" x14ac:dyDescent="0.25">
      <c r="B10" s="85" t="s">
        <v>70</v>
      </c>
      <c r="C10" s="86" t="s">
        <v>156</v>
      </c>
      <c r="D10" s="86" t="s">
        <v>162</v>
      </c>
      <c r="E10" s="86" t="s">
        <v>157</v>
      </c>
      <c r="F10" s="86" t="s">
        <v>71</v>
      </c>
      <c r="G10" s="86" t="s">
        <v>72</v>
      </c>
      <c r="H10" s="86" t="s">
        <v>161</v>
      </c>
      <c r="I10" s="86" t="s">
        <v>73</v>
      </c>
      <c r="J10" s="87" t="s">
        <v>74</v>
      </c>
      <c r="K10" s="87" t="s">
        <v>41</v>
      </c>
      <c r="L10" s="87" t="s">
        <v>188</v>
      </c>
      <c r="M10" s="87" t="s">
        <v>75</v>
      </c>
      <c r="N10" s="39"/>
      <c r="W10" s="8" t="s">
        <v>76</v>
      </c>
      <c r="X10" s="9" t="s">
        <v>77</v>
      </c>
    </row>
    <row r="11" spans="2:24" ht="64" x14ac:dyDescent="0.2">
      <c r="B11" s="67">
        <v>1</v>
      </c>
      <c r="C11" s="230" t="s">
        <v>281</v>
      </c>
      <c r="D11" s="230" t="s">
        <v>282</v>
      </c>
      <c r="E11" s="230" t="s">
        <v>283</v>
      </c>
      <c r="F11" s="230" t="s">
        <v>284</v>
      </c>
      <c r="G11" s="230" t="s">
        <v>285</v>
      </c>
      <c r="H11" s="67" t="s">
        <v>286</v>
      </c>
      <c r="I11" s="41">
        <v>1</v>
      </c>
      <c r="J11" s="41">
        <v>20</v>
      </c>
      <c r="K11" s="181">
        <v>8678900</v>
      </c>
      <c r="L11" s="181">
        <v>18820060</v>
      </c>
      <c r="M11" s="181">
        <f>SUM(Tabla10[[#This Row],[Aporte Innova Chile
(Subsidio) ($)]:[Aporte Participantes ($)]])</f>
        <v>27498960</v>
      </c>
      <c r="N11" s="40"/>
      <c r="W11" s="8"/>
      <c r="X11" s="9"/>
    </row>
    <row r="12" spans="2:24" ht="64" x14ac:dyDescent="0.2">
      <c r="B12" s="62">
        <v>2</v>
      </c>
      <c r="C12" s="61" t="s">
        <v>287</v>
      </c>
      <c r="D12" s="61" t="s">
        <v>288</v>
      </c>
      <c r="E12" s="61" t="s">
        <v>289</v>
      </c>
      <c r="F12" s="61" t="s">
        <v>290</v>
      </c>
      <c r="G12" s="61" t="s">
        <v>291</v>
      </c>
      <c r="H12" s="62" t="s">
        <v>286</v>
      </c>
      <c r="I12" s="41">
        <v>1</v>
      </c>
      <c r="J12" s="41">
        <v>20</v>
      </c>
      <c r="K12" s="190">
        <f>+ADMINISTRACIÓN!F10</f>
        <v>0</v>
      </c>
      <c r="L12" s="181">
        <f>+ADMINISTRACIÓN!K10-Tabla10[[#This Row],[Aporte Innova Chile
(Subsidio) ($)]]</f>
        <v>9000000</v>
      </c>
      <c r="M12" s="181">
        <f>SUM(Tabla10[[#This Row],[Aporte Innova Chile
(Subsidio) ($)]:[Aporte Participantes ($)]])</f>
        <v>9000000</v>
      </c>
      <c r="N12" s="40"/>
      <c r="W12" s="8"/>
      <c r="X12" s="9"/>
    </row>
    <row r="13" spans="2:24" ht="48" x14ac:dyDescent="0.2">
      <c r="B13" s="62">
        <v>3</v>
      </c>
      <c r="C13" s="61" t="s">
        <v>292</v>
      </c>
      <c r="D13" s="61" t="s">
        <v>293</v>
      </c>
      <c r="E13" s="61" t="s">
        <v>294</v>
      </c>
      <c r="F13" s="61" t="s">
        <v>290</v>
      </c>
      <c r="G13" s="61" t="s">
        <v>291</v>
      </c>
      <c r="H13" s="62" t="s">
        <v>286</v>
      </c>
      <c r="I13" s="41">
        <v>1</v>
      </c>
      <c r="J13" s="41">
        <v>20</v>
      </c>
      <c r="K13" s="190"/>
      <c r="L13" s="181">
        <v>3500000</v>
      </c>
      <c r="M13" s="181">
        <f>SUM(Tabla10[[#This Row],[Aporte Innova Chile
(Subsidio) ($)]:[Aporte Participantes ($)]])</f>
        <v>3500000</v>
      </c>
      <c r="N13" s="40"/>
      <c r="W13" s="8"/>
      <c r="X13" s="9"/>
    </row>
    <row r="14" spans="2:24" ht="96" x14ac:dyDescent="0.2">
      <c r="B14" s="62">
        <v>4</v>
      </c>
      <c r="C14" s="61" t="s">
        <v>295</v>
      </c>
      <c r="D14" s="61" t="s">
        <v>273</v>
      </c>
      <c r="E14" s="61" t="s">
        <v>296</v>
      </c>
      <c r="F14" s="61" t="s">
        <v>290</v>
      </c>
      <c r="G14" s="61" t="s">
        <v>297</v>
      </c>
      <c r="H14" s="62" t="s">
        <v>355</v>
      </c>
      <c r="I14" s="41">
        <v>1</v>
      </c>
      <c r="J14" s="41">
        <v>3</v>
      </c>
      <c r="K14" s="190">
        <v>9352520</v>
      </c>
      <c r="L14" s="181">
        <v>19656800</v>
      </c>
      <c r="M14" s="181">
        <f>SUM(Tabla10[[#This Row],[Aporte Innova Chile
(Subsidio) ($)]:[Aporte Participantes ($)]])</f>
        <v>29009320</v>
      </c>
      <c r="N14" s="40"/>
      <c r="W14" s="8"/>
      <c r="X14" s="9"/>
    </row>
    <row r="15" spans="2:24" ht="66.5" customHeight="1" x14ac:dyDescent="0.2">
      <c r="B15" s="62">
        <v>5</v>
      </c>
      <c r="C15" s="61" t="s">
        <v>298</v>
      </c>
      <c r="D15" s="61" t="s">
        <v>299</v>
      </c>
      <c r="E15" s="61" t="s">
        <v>300</v>
      </c>
      <c r="F15" s="61" t="s">
        <v>290</v>
      </c>
      <c r="G15" s="61" t="s">
        <v>301</v>
      </c>
      <c r="H15" s="62" t="s">
        <v>302</v>
      </c>
      <c r="I15" s="41">
        <v>1</v>
      </c>
      <c r="J15" s="41">
        <v>3</v>
      </c>
      <c r="K15" s="190">
        <v>12595000</v>
      </c>
      <c r="L15" s="181">
        <v>21084500</v>
      </c>
      <c r="M15" s="181">
        <f>SUM(Tabla10[[#This Row],[Aporte Innova Chile
(Subsidio) ($)]:[Aporte Participantes ($)]])</f>
        <v>33679500</v>
      </c>
      <c r="N15" s="40"/>
      <c r="W15" s="8"/>
      <c r="X15" s="9"/>
    </row>
    <row r="16" spans="2:24" ht="80" x14ac:dyDescent="0.2">
      <c r="B16" s="62">
        <v>6</v>
      </c>
      <c r="C16" s="61" t="s">
        <v>303</v>
      </c>
      <c r="D16" s="61" t="s">
        <v>241</v>
      </c>
      <c r="E16" s="61" t="s">
        <v>304</v>
      </c>
      <c r="F16" s="61" t="s">
        <v>284</v>
      </c>
      <c r="G16" s="61" t="s">
        <v>305</v>
      </c>
      <c r="H16" s="62">
        <v>4</v>
      </c>
      <c r="I16" s="41">
        <v>2</v>
      </c>
      <c r="J16" s="41">
        <v>18</v>
      </c>
      <c r="K16" s="190">
        <v>9347000</v>
      </c>
      <c r="L16" s="181">
        <v>11001660</v>
      </c>
      <c r="M16" s="181">
        <f>SUM(Tabla10[[#This Row],[Aporte Innova Chile
(Subsidio) ($)]:[Aporte Participantes ($)]])</f>
        <v>20348660</v>
      </c>
      <c r="N16" s="40"/>
      <c r="W16" s="8"/>
      <c r="X16" s="9"/>
    </row>
    <row r="17" spans="2:24" ht="96" x14ac:dyDescent="0.2">
      <c r="B17" s="62">
        <v>7</v>
      </c>
      <c r="C17" s="226" t="s">
        <v>306</v>
      </c>
      <c r="D17" s="226" t="s">
        <v>244</v>
      </c>
      <c r="E17" s="226" t="s">
        <v>304</v>
      </c>
      <c r="F17" s="226" t="s">
        <v>284</v>
      </c>
      <c r="G17" s="226" t="s">
        <v>305</v>
      </c>
      <c r="H17" s="41">
        <v>4</v>
      </c>
      <c r="I17" s="41">
        <v>2</v>
      </c>
      <c r="J17" s="41">
        <v>18</v>
      </c>
      <c r="K17" s="189">
        <v>22207000</v>
      </c>
      <c r="L17" s="191">
        <v>34701660</v>
      </c>
      <c r="M17" s="181">
        <f>SUM(Tabla10[[#This Row],[Aporte Innova Chile
(Subsidio) ($)]:[Aporte Participantes ($)]])</f>
        <v>56908660</v>
      </c>
      <c r="N17" s="40"/>
      <c r="W17" s="8"/>
      <c r="X17" s="9"/>
    </row>
    <row r="18" spans="2:24" ht="64" x14ac:dyDescent="0.2">
      <c r="B18" s="62">
        <v>8</v>
      </c>
      <c r="C18" s="226" t="s">
        <v>307</v>
      </c>
      <c r="D18" s="226" t="s">
        <v>308</v>
      </c>
      <c r="E18" s="226" t="s">
        <v>309</v>
      </c>
      <c r="F18" s="226" t="s">
        <v>290</v>
      </c>
      <c r="G18" s="226" t="s">
        <v>310</v>
      </c>
      <c r="H18" s="41" t="s">
        <v>302</v>
      </c>
      <c r="I18" s="41">
        <v>1</v>
      </c>
      <c r="J18" s="41">
        <v>18</v>
      </c>
      <c r="K18" s="189">
        <v>23215500</v>
      </c>
      <c r="L18" s="191">
        <v>39852240</v>
      </c>
      <c r="M18" s="181">
        <f>SUM(Tabla10[[#This Row],[Aporte Innova Chile
(Subsidio) ($)]:[Aporte Participantes ($)]])</f>
        <v>63067740</v>
      </c>
      <c r="N18" s="40"/>
      <c r="W18" s="8"/>
      <c r="X18" s="9"/>
    </row>
    <row r="19" spans="2:24" ht="48" x14ac:dyDescent="0.2">
      <c r="B19" s="62">
        <v>9</v>
      </c>
      <c r="C19" s="226" t="s">
        <v>311</v>
      </c>
      <c r="D19" s="226" t="s">
        <v>261</v>
      </c>
      <c r="E19" s="226" t="s">
        <v>312</v>
      </c>
      <c r="F19" s="226" t="s">
        <v>290</v>
      </c>
      <c r="G19" s="226" t="s">
        <v>313</v>
      </c>
      <c r="H19" s="41" t="s">
        <v>286</v>
      </c>
      <c r="I19" s="41">
        <v>1</v>
      </c>
      <c r="J19" s="41">
        <v>3</v>
      </c>
      <c r="K19" s="189">
        <v>4550000</v>
      </c>
      <c r="L19" s="191">
        <v>4626660</v>
      </c>
      <c r="M19" s="181">
        <f>SUM(Tabla10[[#This Row],[Aporte Innova Chile
(Subsidio) ($)]:[Aporte Participantes ($)]])</f>
        <v>9176660</v>
      </c>
      <c r="N19" s="40"/>
      <c r="W19" s="8"/>
      <c r="X19" s="9"/>
    </row>
    <row r="20" spans="2:24" ht="96" x14ac:dyDescent="0.2">
      <c r="B20" s="227">
        <v>10</v>
      </c>
      <c r="C20" s="226" t="s">
        <v>315</v>
      </c>
      <c r="D20" s="226" t="s">
        <v>263</v>
      </c>
      <c r="E20" s="226" t="s">
        <v>316</v>
      </c>
      <c r="F20" s="226" t="s">
        <v>290</v>
      </c>
      <c r="G20" s="226" t="s">
        <v>317</v>
      </c>
      <c r="H20" s="41" t="s">
        <v>356</v>
      </c>
      <c r="I20" s="41">
        <v>1</v>
      </c>
      <c r="J20" s="41">
        <v>10</v>
      </c>
      <c r="K20" s="228">
        <v>30708000</v>
      </c>
      <c r="L20" s="191">
        <v>29970000</v>
      </c>
      <c r="M20" s="181">
        <f>SUM(Tabla10[[#This Row],[Aporte Innova Chile
(Subsidio) ($)]:[Aporte Participantes ($)]])</f>
        <v>60678000</v>
      </c>
      <c r="N20" s="40"/>
      <c r="W20" s="8"/>
      <c r="X20" s="9"/>
    </row>
    <row r="21" spans="2:24" ht="96" x14ac:dyDescent="0.2">
      <c r="B21" s="227">
        <v>11</v>
      </c>
      <c r="C21" s="226" t="s">
        <v>318</v>
      </c>
      <c r="D21" s="226" t="s">
        <v>319</v>
      </c>
      <c r="E21" s="226" t="s">
        <v>320</v>
      </c>
      <c r="F21" s="226" t="s">
        <v>290</v>
      </c>
      <c r="G21" s="226" t="s">
        <v>321</v>
      </c>
      <c r="H21" s="41" t="s">
        <v>314</v>
      </c>
      <c r="I21" s="41">
        <v>1</v>
      </c>
      <c r="J21" s="41">
        <v>10</v>
      </c>
      <c r="K21" s="228">
        <v>12800100</v>
      </c>
      <c r="L21" s="191">
        <v>18555810</v>
      </c>
      <c r="M21" s="181">
        <f>SUM(Tabla10[[#This Row],[Aporte Innova Chile
(Subsidio) ($)]:[Aporte Participantes ($)]])</f>
        <v>31355910</v>
      </c>
      <c r="N21" s="40"/>
      <c r="W21" s="8"/>
      <c r="X21" s="9"/>
    </row>
    <row r="22" spans="2:24" ht="32" x14ac:dyDescent="0.2">
      <c r="B22" s="227">
        <v>12</v>
      </c>
      <c r="C22" s="226" t="s">
        <v>274</v>
      </c>
      <c r="D22" s="226" t="s">
        <v>275</v>
      </c>
      <c r="E22" s="226" t="s">
        <v>322</v>
      </c>
      <c r="F22" s="226" t="s">
        <v>290</v>
      </c>
      <c r="G22" s="226" t="s">
        <v>323</v>
      </c>
      <c r="H22" s="41" t="s">
        <v>314</v>
      </c>
      <c r="I22" s="41">
        <v>1</v>
      </c>
      <c r="J22" s="41">
        <v>14</v>
      </c>
      <c r="K22" s="228">
        <v>1500000</v>
      </c>
      <c r="L22" s="191">
        <v>6100000</v>
      </c>
      <c r="M22" s="181">
        <f>SUM(Tabla10[[#This Row],[Aporte Innova Chile
(Subsidio) ($)]:[Aporte Participantes ($)]])</f>
        <v>7600000</v>
      </c>
      <c r="N22" s="40"/>
      <c r="W22" s="8"/>
      <c r="X22" s="9"/>
    </row>
    <row r="23" spans="2:24" ht="80" x14ac:dyDescent="0.2">
      <c r="B23" s="227">
        <v>13</v>
      </c>
      <c r="C23" s="226" t="s">
        <v>276</v>
      </c>
      <c r="D23" s="226" t="s">
        <v>277</v>
      </c>
      <c r="E23" s="226" t="s">
        <v>324</v>
      </c>
      <c r="F23" s="226" t="s">
        <v>290</v>
      </c>
      <c r="G23" s="226" t="s">
        <v>325</v>
      </c>
      <c r="H23" s="41" t="s">
        <v>314</v>
      </c>
      <c r="I23" s="41">
        <v>1</v>
      </c>
      <c r="J23" s="41">
        <v>10</v>
      </c>
      <c r="K23" s="228">
        <v>2000000</v>
      </c>
      <c r="L23" s="191">
        <v>3100000</v>
      </c>
      <c r="M23" s="181">
        <f>SUM(Tabla10[[#This Row],[Aporte Innova Chile
(Subsidio) ($)]:[Aporte Participantes ($)]])</f>
        <v>5100000</v>
      </c>
      <c r="N23" s="40"/>
      <c r="W23" s="8"/>
      <c r="X23" s="9"/>
    </row>
    <row r="24" spans="2:24" ht="16" thickBot="1" x14ac:dyDescent="0.25">
      <c r="B24" s="227"/>
      <c r="C24" s="41"/>
      <c r="D24" s="41"/>
      <c r="E24" s="41"/>
      <c r="F24" s="41"/>
      <c r="G24" s="41"/>
      <c r="H24" s="41"/>
      <c r="I24" s="41"/>
      <c r="J24" s="41"/>
      <c r="K24" s="228"/>
      <c r="L24" s="191"/>
      <c r="M24" s="229"/>
      <c r="N24" s="40"/>
      <c r="W24" s="8"/>
      <c r="X24" s="9"/>
    </row>
    <row r="25" spans="2:24" ht="16" thickBot="1" x14ac:dyDescent="0.25">
      <c r="B25" s="195" t="s">
        <v>177</v>
      </c>
      <c r="C25" s="194"/>
      <c r="D25" s="194"/>
      <c r="E25" s="194"/>
      <c r="F25" s="194"/>
      <c r="G25" s="194"/>
      <c r="H25" s="194"/>
      <c r="I25" s="194"/>
      <c r="J25" s="194"/>
      <c r="K25" s="189"/>
      <c r="L25" s="191"/>
      <c r="M25" s="181">
        <f>SUM(Tabla10[[#This Row],[Aporte Innova Chile
(Subsidio) ($)]:[Aporte Participantes ($)]])</f>
        <v>0</v>
      </c>
      <c r="N25" s="40"/>
      <c r="W25" s="8"/>
      <c r="X25" s="9"/>
    </row>
    <row r="26" spans="2:24" ht="16" thickBot="1" x14ac:dyDescent="0.25">
      <c r="B26" s="171"/>
      <c r="C26" s="68"/>
      <c r="D26" s="68"/>
      <c r="E26" s="68"/>
      <c r="F26" s="68"/>
      <c r="G26" s="192"/>
      <c r="H26" s="196"/>
      <c r="I26" s="197"/>
      <c r="J26" s="198"/>
      <c r="K26" s="193">
        <f>SUM(K11:K25)</f>
        <v>136954020</v>
      </c>
      <c r="L26" s="69">
        <f>SUM(L11:L25)</f>
        <v>219969390</v>
      </c>
      <c r="M26" s="70">
        <f>SUM(Tabla10[[#This Row],[Aporte Innova Chile
(Subsidio) ($)]:[Aporte Participantes ($)]])</f>
        <v>356923410</v>
      </c>
      <c r="N26" s="40"/>
    </row>
    <row r="27" spans="2:24" x14ac:dyDescent="0.2">
      <c r="B27" s="11"/>
    </row>
    <row r="28" spans="2:24" ht="27" customHeight="1" x14ac:dyDescent="0.2"/>
    <row r="31" spans="2:24" x14ac:dyDescent="0.2">
      <c r="K31" s="233"/>
      <c r="L31" s="233"/>
      <c r="M31" s="232"/>
    </row>
    <row r="33" spans="11:13" x14ac:dyDescent="0.2">
      <c r="K33" s="232"/>
      <c r="L33" s="232"/>
      <c r="M33" s="232"/>
    </row>
  </sheetData>
  <sheetProtection formatCells="0" formatColumns="0" formatRows="0" insertRows="0" deleteRows="0" sort="0"/>
  <mergeCells count="6">
    <mergeCell ref="B8:H8"/>
    <mergeCell ref="B2:H2"/>
    <mergeCell ref="B3:H3"/>
    <mergeCell ref="B5:H5"/>
    <mergeCell ref="B6:H6"/>
    <mergeCell ref="B7:H7"/>
  </mergeCells>
  <dataValidations count="1">
    <dataValidation type="whole" allowBlank="1" showInputMessage="1" showErrorMessage="1" errorTitle="Error" error="Debe ingresar un número entero positivo." sqref="K17:L25" xr:uid="{A81CE161-3F2B-1742-8D07-2F5D10443531}">
      <formula1>0</formula1>
      <formula2>9.99999999999999E+89</formula2>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Debe escoger una opción de la lista desplegable (&quot;Beneficiaria&quot;/&quot;Subcontrato&quot;/&quot;Asociado&quot;)" xr:uid="{0F592F75-A9C1-4A0F-90BE-31E33E9C2664}">
          <x14:formula1>
            <xm:f>Hoja1!$B$1:$B$3</xm:f>
          </x14:formula1>
          <xm:sqref>F17:F25</xm:sqref>
        </x14:dataValidation>
        <x14:dataValidation type="list" allowBlank="1" showInputMessage="1" showErrorMessage="1" errorTitle="Error" error="Debe ingresar un valor númerico entre 1 a 24 meses" xr:uid="{F5D52F82-1518-4927-B4AD-14D23BAA4E37}">
          <x14:formula1>
            <xm:f>Hoja1!$A$1:$A$24</xm:f>
          </x14:formula1>
          <xm:sqref>I11:J25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4D2B0-87D0-45F7-98CF-34CF3B57936D}">
  <sheetPr>
    <tabColor theme="9" tint="0.39997558519241921"/>
  </sheetPr>
  <dimension ref="B1:G18"/>
  <sheetViews>
    <sheetView topLeftCell="A5" zoomScale="140" zoomScaleNormal="140" workbookViewId="0">
      <selection activeCell="H13" sqref="H13"/>
    </sheetView>
  </sheetViews>
  <sheetFormatPr baseColWidth="10" defaultRowHeight="15" x14ac:dyDescent="0.2"/>
  <cols>
    <col min="1" max="1" width="3.33203125" customWidth="1"/>
    <col min="2" max="2" width="3" bestFit="1" customWidth="1"/>
    <col min="3" max="5" width="30.6640625" customWidth="1"/>
    <col min="6" max="6" width="17.1640625" customWidth="1"/>
    <col min="7" max="7" width="16.83203125" customWidth="1"/>
  </cols>
  <sheetData>
    <row r="1" spans="2:7" ht="16" thickBot="1" x14ac:dyDescent="0.25"/>
    <row r="2" spans="2:7" ht="20" thickBot="1" x14ac:dyDescent="0.3">
      <c r="B2" s="334" t="s">
        <v>28</v>
      </c>
      <c r="C2" s="335"/>
      <c r="D2" s="335"/>
      <c r="E2" s="335"/>
      <c r="F2" s="335"/>
      <c r="G2" s="336"/>
    </row>
    <row r="3" spans="2:7" ht="29.25" customHeight="1" x14ac:dyDescent="0.2">
      <c r="B3" s="366" t="s">
        <v>78</v>
      </c>
      <c r="C3" s="367"/>
      <c r="D3" s="367"/>
      <c r="E3" s="367"/>
      <c r="F3" s="367"/>
      <c r="G3" s="368"/>
    </row>
    <row r="4" spans="2:7" ht="15.75" customHeight="1" thickBot="1" x14ac:dyDescent="0.25">
      <c r="B4" s="369" t="s">
        <v>79</v>
      </c>
      <c r="C4" s="370"/>
      <c r="D4" s="370"/>
      <c r="E4" s="370"/>
      <c r="F4" s="370"/>
      <c r="G4" s="371"/>
    </row>
    <row r="5" spans="2:7" ht="16" thickBot="1" x14ac:dyDescent="0.25">
      <c r="B5" s="11"/>
      <c r="C5" s="5"/>
      <c r="D5" s="5"/>
      <c r="E5" s="5"/>
      <c r="F5" s="5"/>
    </row>
    <row r="6" spans="2:7" ht="16" thickBot="1" x14ac:dyDescent="0.25">
      <c r="B6" s="372" t="s">
        <v>80</v>
      </c>
      <c r="C6" s="373"/>
      <c r="D6" s="373"/>
      <c r="E6" s="373"/>
      <c r="F6" s="373"/>
      <c r="G6" s="374"/>
    </row>
    <row r="7" spans="2:7" ht="31" thickBot="1" x14ac:dyDescent="0.25">
      <c r="B7" s="241" t="s">
        <v>70</v>
      </c>
      <c r="C7" s="242" t="s">
        <v>163</v>
      </c>
      <c r="D7" s="242" t="s">
        <v>165</v>
      </c>
      <c r="E7" s="242" t="s">
        <v>166</v>
      </c>
      <c r="F7" s="242" t="s">
        <v>164</v>
      </c>
      <c r="G7" s="243" t="s">
        <v>81</v>
      </c>
    </row>
    <row r="8" spans="2:7" ht="60" x14ac:dyDescent="0.2">
      <c r="B8" s="244">
        <v>1</v>
      </c>
      <c r="C8" s="245" t="s">
        <v>328</v>
      </c>
      <c r="D8" s="245" t="s">
        <v>329</v>
      </c>
      <c r="E8" s="246">
        <v>1</v>
      </c>
      <c r="F8" s="245" t="s">
        <v>338</v>
      </c>
      <c r="G8" s="236">
        <v>5</v>
      </c>
    </row>
    <row r="9" spans="2:7" ht="24" x14ac:dyDescent="0.2">
      <c r="B9" s="29">
        <v>2</v>
      </c>
      <c r="C9" s="234" t="s">
        <v>339</v>
      </c>
      <c r="D9" s="234" t="s">
        <v>340</v>
      </c>
      <c r="E9" s="235" t="s">
        <v>302</v>
      </c>
      <c r="F9" s="234" t="s">
        <v>349</v>
      </c>
      <c r="G9" s="237">
        <v>10</v>
      </c>
    </row>
    <row r="10" spans="2:7" ht="24" x14ac:dyDescent="0.2">
      <c r="B10" s="29">
        <v>3</v>
      </c>
      <c r="C10" s="234" t="s">
        <v>341</v>
      </c>
      <c r="D10" s="234" t="s">
        <v>342</v>
      </c>
      <c r="E10" s="235">
        <v>2</v>
      </c>
      <c r="F10" s="234" t="s">
        <v>343</v>
      </c>
      <c r="G10" s="237">
        <v>15</v>
      </c>
    </row>
    <row r="11" spans="2:7" ht="36" x14ac:dyDescent="0.2">
      <c r="B11" s="29">
        <v>4</v>
      </c>
      <c r="C11" s="234" t="s">
        <v>344</v>
      </c>
      <c r="D11" s="234" t="s">
        <v>345</v>
      </c>
      <c r="E11" s="235">
        <v>4</v>
      </c>
      <c r="F11" s="234" t="s">
        <v>350</v>
      </c>
      <c r="G11" s="237">
        <v>8</v>
      </c>
    </row>
    <row r="12" spans="2:7" ht="48" x14ac:dyDescent="0.2">
      <c r="B12" s="29">
        <v>5</v>
      </c>
      <c r="C12" s="234" t="s">
        <v>346</v>
      </c>
      <c r="D12" s="234" t="s">
        <v>347</v>
      </c>
      <c r="E12" s="235">
        <v>4</v>
      </c>
      <c r="F12" s="234" t="s">
        <v>351</v>
      </c>
      <c r="G12" s="237">
        <v>12</v>
      </c>
    </row>
    <row r="13" spans="2:7" ht="24" x14ac:dyDescent="0.2">
      <c r="B13" s="29">
        <v>6</v>
      </c>
      <c r="C13" s="234" t="s">
        <v>352</v>
      </c>
      <c r="D13" s="234" t="s">
        <v>353</v>
      </c>
      <c r="E13" s="235">
        <v>4</v>
      </c>
      <c r="F13" s="234" t="s">
        <v>354</v>
      </c>
      <c r="G13" s="237">
        <v>5</v>
      </c>
    </row>
    <row r="14" spans="2:7" ht="48" x14ac:dyDescent="0.2">
      <c r="B14" s="29">
        <v>7</v>
      </c>
      <c r="C14" s="234" t="s">
        <v>332</v>
      </c>
      <c r="D14" s="234" t="s">
        <v>348</v>
      </c>
      <c r="E14" s="235">
        <v>4</v>
      </c>
      <c r="F14" s="234" t="s">
        <v>333</v>
      </c>
      <c r="G14" s="237">
        <v>20</v>
      </c>
    </row>
    <row r="15" spans="2:7" x14ac:dyDescent="0.2">
      <c r="B15" s="89"/>
      <c r="C15" s="238" t="s">
        <v>82</v>
      </c>
      <c r="D15" s="238"/>
      <c r="E15" s="239"/>
      <c r="F15" s="238"/>
      <c r="G15" s="240"/>
    </row>
    <row r="16" spans="2:7" ht="96" x14ac:dyDescent="0.2">
      <c r="B16" s="29"/>
      <c r="C16" s="234" t="s">
        <v>334</v>
      </c>
      <c r="D16" s="234" t="s">
        <v>335</v>
      </c>
      <c r="E16" s="235" t="s">
        <v>302</v>
      </c>
      <c r="F16" s="234" t="s">
        <v>330</v>
      </c>
      <c r="G16" s="237">
        <v>3</v>
      </c>
    </row>
    <row r="17" spans="2:7" ht="36" x14ac:dyDescent="0.2">
      <c r="B17" s="29"/>
      <c r="C17" s="234" t="s">
        <v>336</v>
      </c>
      <c r="D17" s="234" t="s">
        <v>337</v>
      </c>
      <c r="E17" s="235">
        <v>2</v>
      </c>
      <c r="F17" s="234" t="s">
        <v>331</v>
      </c>
      <c r="G17" s="237">
        <v>3</v>
      </c>
    </row>
    <row r="18" spans="2:7" ht="61" thickBot="1" x14ac:dyDescent="0.25">
      <c r="B18" s="88"/>
      <c r="C18" s="247" t="s">
        <v>328</v>
      </c>
      <c r="D18" s="247" t="s">
        <v>329</v>
      </c>
      <c r="E18" s="248">
        <v>3</v>
      </c>
      <c r="F18" s="247" t="s">
        <v>330</v>
      </c>
      <c r="G18" s="249">
        <v>3</v>
      </c>
    </row>
  </sheetData>
  <mergeCells count="4">
    <mergeCell ref="B2:G2"/>
    <mergeCell ref="B3:G3"/>
    <mergeCell ref="B4:G4"/>
    <mergeCell ref="B6:G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F250039F964FB47AB0C9EEFD71691A2" ma:contentTypeVersion="16" ma:contentTypeDescription="Crear nuevo documento." ma:contentTypeScope="" ma:versionID="257581ecbbe8235d28e002d6283f5524">
  <xsd:schema xmlns:xsd="http://www.w3.org/2001/XMLSchema" xmlns:xs="http://www.w3.org/2001/XMLSchema" xmlns:p="http://schemas.microsoft.com/office/2006/metadata/properties" xmlns:ns2="8b37f243-936a-45f9-8eb1-fce2d54456dd" xmlns:ns3="2cc40ce4-a236-483c-90cb-bc9aeae63f8c" targetNamespace="http://schemas.microsoft.com/office/2006/metadata/properties" ma:root="true" ma:fieldsID="c190bf6d374ad440efcb689bb98efe07" ns2:_="" ns3:_="">
    <xsd:import namespace="8b37f243-936a-45f9-8eb1-fce2d54456dd"/>
    <xsd:import namespace="2cc40ce4-a236-483c-90cb-bc9aeae63f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37f243-936a-45f9-8eb1-fce2d54456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6930227d-965d-4741-b43f-4ac5cbdeb3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cc40ce4-a236-483c-90cb-bc9aeae63f8c"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39df4a67-3e81-4560-8e34-46e181aa8a7e}" ma:internalName="TaxCatchAll" ma:showField="CatchAllData" ma:web="2cc40ce4-a236-483c-90cb-bc9aeae63f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G E J c V b D P u P S j A A A A 9 g A A A B I A H A B D b 2 5 m a W c v U G F j a 2 F n Z S 5 4 b W w g o h g A K K A U A A A A A A A A A A A A A A A A A A A A A A A A A A A A h Y 8 x D o I w G I W v Q r r T l r I o + S k D K y Q m J s a 1 K R U a o B h a L H d z 8 E h e Q Y y i b o 7 v e 9 / w 3 v 1 6 g 2 z u u + C i R q s H k 6 I I U x Q o I 4 d K m z p F k z u F G 5 R x 2 A n Z i l o F i 2 x s M t s q R Y 1 z 5 4 Q Q 7 z 3 2 M R 7 G m j B K I 3 I s i 7 1 s V C / Q R 9 b / 5 V A b 6 4 S R C n E 4 v M Z w h i O 6 x T F l m A J Z I Z T a f A W 2 7 H 2 2 P x D y q X P T q L i y Y V 4 A W S O Q 9 w f + A F B L A w Q U A A I A C A A Y Q l x 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E J c V S i K R 7 g O A A A A E Q A A A B M A H A B G b 3 J t d W x h c y 9 T Z W N 0 a W 9 u M S 5 t I K I Y A C i g F A A A A A A A A A A A A A A A A A A A A A A A A A A A A C t O T S 7 J z M 9 T C I b Q h t Y A U E s B A i 0 A F A A C A A g A G E J c V b D P u P S j A A A A 9 g A A A B I A A A A A A A A A A A A A A A A A A A A A A E N v b m Z p Z y 9 Q Y W N r Y W d l L n h t b F B L A Q I t A B Q A A g A I A B h C X F U P y u m r p A A A A O k A A A A T A A A A A A A A A A A A A A A A A O 8 A A A B b Q 2 9 u d G V u d F 9 U e X B l c 1 0 u e G 1 s U E s B A i 0 A F A A C A A g A G E J c V 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E u D 8 3 Z J N p A n w 2 5 T V G X p 1 8 A A A A A A g A A A A A A A 2 Y A A M A A A A A Q A A A A f t 3 0 d l A Z R O d C 9 X h s g 1 v o X g A A A A A E g A A A o A A A A B A A A A B Y A r A R z h 6 t Y Y O M C y y 0 h E H Z U A A A A E 3 a T a w Z 6 A v t u t x u R P m N k K S 5 5 g E h d d 8 v U N r 8 w O J V w 0 K R H M B W o S 2 3 r E 8 8 y + v a 4 W 4 Z + B + j P T 6 T j m q u R y g 7 z 2 L B F V f x Z a t g A A l U x z G p F j / s / p L X F A A A A D B L o 2 h i P P j n x X J C + h d 1 k l d H m z l c < / 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2cc40ce4-a236-483c-90cb-bc9aeae63f8c" xsi:nil="true"/>
    <lcf76f155ced4ddcb4097134ff3c332f xmlns="8b37f243-936a-45f9-8eb1-fce2d54456d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3AC351-A61A-4586-A490-0E0913D3E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37f243-936a-45f9-8eb1-fce2d54456dd"/>
    <ds:schemaRef ds:uri="2cc40ce4-a236-483c-90cb-bc9aeae63f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03EF8E-BFA6-4461-813C-CAB74C10C880}">
  <ds:schemaRefs>
    <ds:schemaRef ds:uri="http://schemas.microsoft.com/DataMashup"/>
  </ds:schemaRefs>
</ds:datastoreItem>
</file>

<file path=customXml/itemProps3.xml><?xml version="1.0" encoding="utf-8"?>
<ds:datastoreItem xmlns:ds="http://schemas.openxmlformats.org/officeDocument/2006/customXml" ds:itemID="{521A8526-2B2C-45A2-9345-76A6AC3DAD09}">
  <ds:schemaRefs>
    <ds:schemaRef ds:uri="http://schemas.microsoft.com/sharepoint/v3/contenttype/forms"/>
  </ds:schemaRefs>
</ds:datastoreItem>
</file>

<file path=customXml/itemProps4.xml><?xml version="1.0" encoding="utf-8"?>
<ds:datastoreItem xmlns:ds="http://schemas.openxmlformats.org/officeDocument/2006/customXml" ds:itemID="{700E6851-46F3-498D-9130-E122CFEC0729}">
  <ds:schemaRefs>
    <ds:schemaRef ds:uri="http://schemas.microsoft.com/office/2006/documentManagement/types"/>
    <ds:schemaRef ds:uri="8b37f243-936a-45f9-8eb1-fce2d54456dd"/>
    <ds:schemaRef ds:uri="http://purl.org/dc/dcmitype/"/>
    <ds:schemaRef ds:uri="http://www.w3.org/XML/1998/namespace"/>
    <ds:schemaRef ds:uri="http://schemas.microsoft.com/office/infopath/2007/PartnerControls"/>
    <ds:schemaRef ds:uri="http://purl.org/dc/terms/"/>
    <ds:schemaRef ds:uri="http://schemas.openxmlformats.org/package/2006/metadata/core-properties"/>
    <ds:schemaRef ds:uri="2cc40ce4-a236-483c-90cb-bc9aeae63f8c"/>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INSTRUCCIONES</vt:lpstr>
      <vt:lpstr>CRITERIOS ADMISIBILIDAD</vt:lpstr>
      <vt:lpstr>RESUMEN PPTO</vt:lpstr>
      <vt:lpstr>RRHH</vt:lpstr>
      <vt:lpstr>OPERACION</vt:lpstr>
      <vt:lpstr>INVERSIÓN</vt:lpstr>
      <vt:lpstr>ADMINISTRACIÓN</vt:lpstr>
      <vt:lpstr>PLAN DE TRABAJO</vt:lpstr>
      <vt:lpstr>RESULTADOS</vt:lpstr>
      <vt:lpstr>Hoja1</vt:lpstr>
      <vt:lpstr>cargos</vt:lpstr>
      <vt:lpstr>Participantes</vt:lpstr>
      <vt:lpstr>si_no</vt:lpstr>
    </vt:vector>
  </TitlesOfParts>
  <Manager/>
  <Company>Corporación de Fomento de la Produccion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agalvez</dc:creator>
  <cp:keywords/>
  <dc:description/>
  <cp:lastModifiedBy>Marcelo Villalobos</cp:lastModifiedBy>
  <cp:revision/>
  <dcterms:created xsi:type="dcterms:W3CDTF">2012-07-13T14:56:55Z</dcterms:created>
  <dcterms:modified xsi:type="dcterms:W3CDTF">2025-01-27T13:57:18Z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0x010100CF250039F964FB47AB0C9EEFD71691A2</vt:lpwstr>
  </property>
  <property fmtid="{D5CDD505-2E9C-101B-9397-08002B2CF9AE}" pid="3" name="MediaServiceImageTags">
    <vt:lpwstr/>
  </property>
</Properties>
</file>